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onstruction Gantt" sheetId="2" state="visible" r:id="rId2"/>
    <sheet xmlns:r="http://schemas.openxmlformats.org/officeDocument/2006/relationships" name="Lookups" sheetId="3" state="visible" r:id="rId3"/>
  </sheets>
  <definedNames>
    <definedName name="Phases">Lookups!$A$2:$A$10</definedName>
    <definedName name="Trades">Lookups!$B$2:$B$17</definedName>
    <definedName name="Statuses">Lookups!$C$2:$C$6</definedName>
    <definedName name="_xlnm._FilterDatabase" localSheetId="1" hidden="1">'Construction Gantt'!$A$8:$M$34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m/d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1F4E79"/>
    </font>
    <font>
      <color rgb="000000FF"/>
    </font>
    <font>
      <b val="1"/>
      <color rgb="00000000"/>
    </font>
    <font>
      <color rgb="00595959"/>
      <sz val="9"/>
    </font>
    <font>
      <b val="1"/>
      <sz val="9"/>
    </font>
    <font>
      <b val="1"/>
      <color rgb="00FFFFFF"/>
    </font>
    <font>
      <i val="1"/>
      <color rgb="00595959"/>
    </font>
    <font>
      <color rgb="00000000"/>
    </font>
    <font>
      <b val="1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E7E6E6"/>
      </patternFill>
    </fill>
    <fill>
      <patternFill patternType="solid">
        <fgColor rgb="002F5597"/>
      </patternFill>
    </fill>
    <fill>
      <patternFill patternType="solid">
        <fgColor rgb="00FFFFFF"/>
      </patternFill>
    </fill>
    <fill>
      <patternFill patternType="solid">
        <fgColor rgb="00D9E1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0" borderId="0" pivotButton="0" quotePrefix="0" xfId="0"/>
    <xf numFmtId="164" fontId="3" fillId="3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165" fontId="5" fillId="0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center" vertical="center" wrapText="1"/>
    </xf>
    <xf numFmtId="9" fontId="3" fillId="0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2" fillId="0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165" fontId="5" fillId="0" borderId="0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left"/>
    </xf>
    <xf numFmtId="164" fontId="0" fillId="0" borderId="0" applyAlignment="1" pivotButton="0" quotePrefix="0" xfId="0">
      <alignment horizontal="left"/>
    </xf>
    <xf numFmtId="0" fontId="2" fillId="7" borderId="0" applyAlignment="1" pivotButton="0" quotePrefix="0" xfId="0">
      <alignment horizontal="left" vertical="center"/>
    </xf>
    <xf numFmtId="0" fontId="10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right"/>
    </xf>
    <xf numFmtId="9" fontId="0" fillId="0" borderId="1" applyAlignment="1" pivotButton="0" quotePrefix="0" xfId="0">
      <alignment horizontal="right"/>
    </xf>
    <xf numFmtId="0" fontId="7" fillId="2" borderId="0" applyAlignment="1" pivotButton="0" quotePrefix="0" xfId="0">
      <alignment horizontal="center" vertical="center"/>
    </xf>
  </cellXfs>
  <cellStyles count="1">
    <cellStyle name="Normal" xfId="0" builtinId="0" hidden="0"/>
  </cellStyles>
  <dxfs count="11">
    <dxf>
      <fill>
        <patternFill patternType="solid">
          <fgColor rgb="0000B050"/>
        </patternFill>
      </fill>
    </dxf>
    <dxf>
      <fill>
        <patternFill patternType="solid">
          <fgColor rgb="00BDD7E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2EFDA"/>
        </patternFill>
      </fill>
    </dxf>
    <dxf>
      <fill>
        <patternFill patternType="solid">
          <fgColor rgb="00D9D2E9"/>
        </patternFill>
      </fill>
    </dxf>
    <dxf>
      <fill>
        <patternFill patternType="solid">
          <fgColor rgb="00D0CECE"/>
        </patternFill>
      </fill>
    </dxf>
    <dxf>
      <fill>
        <patternFill patternType="solid">
          <fgColor rgb="00F8CBAD"/>
        </patternFill>
      </fill>
    </dxf>
    <dxf>
      <fill>
        <patternFill patternType="solid">
          <fgColor rgb="00C6E0B4"/>
        </patternFill>
      </fill>
    </dxf>
    <dxf>
      <fill>
        <patternFill patternType="solid">
          <fgColor rgb="00C9DAF8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</cols>
  <sheetData>
    <row r="1" ht="28" customHeight="1">
      <c r="A1" s="1" t="inlineStr">
        <is>
          <t>Construction Dashboard</t>
        </is>
      </c>
    </row>
    <row r="3">
      <c r="A3" s="28" t="inlineStr">
        <is>
          <t>Project Name</t>
        </is>
      </c>
      <c r="B3" s="29">
        <f>'Construction Gantt'!$B$3</f>
        <v/>
      </c>
    </row>
    <row r="4">
      <c r="A4" s="28" t="inlineStr">
        <is>
          <t>Timeline Start</t>
        </is>
      </c>
      <c r="B4" s="30">
        <f>'Construction Gantt'!$B$4</f>
        <v/>
      </c>
    </row>
    <row r="5">
      <c r="A5" s="28" t="inlineStr">
        <is>
          <t>Weeks Shown</t>
        </is>
      </c>
      <c r="B5" s="29">
        <f>'Construction Gantt'!$B$5</f>
        <v/>
      </c>
    </row>
    <row r="7" ht="20" customHeight="1">
      <c r="A7" s="31" t="inlineStr">
        <is>
          <t>Key Metrics</t>
        </is>
      </c>
    </row>
    <row r="9">
      <c r="A9" s="32" t="inlineStr">
        <is>
          <t>Total Tasks</t>
        </is>
      </c>
      <c r="B9" s="33">
        <f>COUNTIF('Construction Gantt'!$F$9:$F$34,"&gt;0")</f>
        <v/>
      </c>
    </row>
    <row r="10">
      <c r="A10" s="32" t="inlineStr">
        <is>
          <t>Completed Tasks</t>
        </is>
      </c>
      <c r="B10" s="33">
        <f>COUNTIF('Construction Gantt'!$J$9:$J$34,"Complete")</f>
        <v/>
      </c>
    </row>
    <row r="11">
      <c r="A11" s="32" t="inlineStr">
        <is>
          <t>In Progress</t>
        </is>
      </c>
      <c r="B11" s="33">
        <f>COUNTIF('Construction Gantt'!$J$9:$J$34,"In Progress")</f>
        <v/>
      </c>
    </row>
    <row r="12">
      <c r="A12" s="32" t="inlineStr">
        <is>
          <t>Blocked</t>
        </is>
      </c>
      <c r="B12" s="33">
        <f>COUNTIF('Construction Gantt'!$J$9:$J$34,"Blocked")</f>
        <v/>
      </c>
    </row>
    <row r="13">
      <c r="A13" s="32" t="inlineStr">
        <is>
          <t>Avg % Complete</t>
        </is>
      </c>
      <c r="B13" s="34">
        <f>IFERROR(AVERAGE('Construction Gantt'!$I$9:$I$34),0)</f>
        <v/>
      </c>
    </row>
  </sheetData>
  <mergeCells count="2">
    <mergeCell ref="A1:D1"/>
    <mergeCell ref="A7:D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34"/>
  <sheetViews>
    <sheetView showGridLines="0" workbookViewId="0">
      <pane xSplit="14" ySplit="8" topLeftCell="O9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16" customWidth="1" min="3" max="3"/>
    <col width="38" customWidth="1" min="4" max="4"/>
    <col width="18" customWidth="1" min="5" max="5"/>
    <col width="11" customWidth="1" min="6" max="6"/>
    <col width="11" customWidth="1" min="7" max="7"/>
    <col width="14" customWidth="1" min="8" max="8"/>
    <col width="11" customWidth="1" min="9" max="9"/>
    <col width="12" customWidth="1" min="10" max="10"/>
    <col width="14" customWidth="1" min="11" max="11"/>
    <col width="14" customWidth="1" min="12" max="12"/>
    <col width="22" customWidth="1" min="13" max="13"/>
    <col hidden="1" width="18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3.2" customWidth="1" min="34" max="34"/>
    <col width="3.2" customWidth="1" min="35" max="35"/>
    <col width="3.2" customWidth="1" min="36" max="36"/>
    <col width="3.2" customWidth="1" min="37" max="37"/>
    <col width="3.2" customWidth="1" min="38" max="38"/>
    <col width="3.2" customWidth="1" min="39" max="39"/>
    <col width="3.2" customWidth="1" min="40" max="40"/>
    <col hidden="1" width="3.2" customWidth="1" min="41" max="41"/>
    <col hidden="1" width="3.2" customWidth="1" min="42" max="42"/>
    <col hidden="1" width="3.2" customWidth="1" min="43" max="43"/>
    <col hidden="1" width="3.2" customWidth="1" min="44" max="44"/>
    <col hidden="1" width="3.2" customWidth="1" min="45" max="45"/>
    <col hidden="1" width="3.2" customWidth="1" min="46" max="46"/>
    <col hidden="1" width="3.2" customWidth="1" min="47" max="47"/>
    <col hidden="1" width="3.2" customWidth="1" min="48" max="48"/>
    <col hidden="1" width="3.2" customWidth="1" min="49" max="49"/>
    <col hidden="1" width="3.2" customWidth="1" min="50" max="50"/>
    <col hidden="1" width="3.2" customWidth="1" min="51" max="51"/>
    <col hidden="1" width="3.2" customWidth="1" min="52" max="52"/>
    <col hidden="1" width="3.2" customWidth="1" min="53" max="53"/>
    <col hidden="1" width="3.2" customWidth="1" min="54" max="54"/>
    <col hidden="1" width="3.2" customWidth="1" min="55" max="55"/>
    <col hidden="1" width="3.2" customWidth="1" min="56" max="56"/>
    <col hidden="1" width="3.2" customWidth="1" min="57" max="57"/>
    <col hidden="1" width="3.2" customWidth="1" min="58" max="58"/>
    <col hidden="1" width="3.2" customWidth="1" min="59" max="59"/>
    <col hidden="1" width="3.2" customWidth="1" min="60" max="60"/>
    <col hidden="1" width="3.2" customWidth="1" min="61" max="61"/>
    <col hidden="1" width="3.2" customWidth="1" min="62" max="62"/>
    <col hidden="1" width="3.2" customWidth="1" min="63" max="63"/>
    <col hidden="1" width="3.2" customWidth="1" min="64" max="64"/>
    <col hidden="1" width="3.2" customWidth="1" min="65" max="65"/>
    <col hidden="1" width="3.2" customWidth="1" min="66" max="66"/>
  </cols>
  <sheetData>
    <row r="1" ht="28" customHeight="1">
      <c r="A1" s="1" t="inlineStr">
        <is>
          <t>Construction Gantt (Phases + Trades) — Weekly Schedule</t>
        </is>
      </c>
    </row>
    <row r="2">
      <c r="A2" s="2" t="inlineStr">
        <is>
          <t>Setup</t>
        </is>
      </c>
    </row>
    <row r="3">
      <c r="A3" s="20" t="inlineStr">
        <is>
          <t>Project Name</t>
        </is>
      </c>
      <c r="B3" s="21" t="inlineStr">
        <is>
          <t>Example: 123 Main St Office Build</t>
        </is>
      </c>
      <c r="D3" s="4" t="inlineStr">
        <is>
          <t>Legend</t>
        </is>
      </c>
    </row>
    <row r="4">
      <c r="A4" s="20" t="inlineStr">
        <is>
          <t>Timeline Start (Monday)</t>
        </is>
      </c>
      <c r="B4" s="22" t="n">
        <v>46027</v>
      </c>
      <c r="D4" s="6" t="inlineStr">
        <is>
          <t>Green</t>
        </is>
      </c>
      <c r="E4" s="7" t="inlineStr">
        <is>
          <t>Completed portion</t>
        </is>
      </c>
    </row>
    <row r="5">
      <c r="A5" s="20" t="inlineStr">
        <is>
          <t>Weeks Shown</t>
        </is>
      </c>
      <c r="B5" s="21" t="n">
        <v>26</v>
      </c>
      <c r="D5" s="6" t="inlineStr">
        <is>
          <t>Phase color</t>
        </is>
      </c>
      <c r="E5" s="7" t="inlineStr">
        <is>
          <t>Remaining portion (by phase)</t>
        </is>
      </c>
    </row>
    <row r="6">
      <c r="A6" s="23" t="inlineStr">
        <is>
          <t>Tip: Change Weeks Shown to show/hide columns (unhide extra weeks if needed).</t>
        </is>
      </c>
    </row>
    <row r="7" ht="14" customHeight="1">
      <c r="O7" s="25">
        <f>$B$4+0</f>
        <v/>
      </c>
      <c r="P7" s="25">
        <f>$B$4+7</f>
        <v/>
      </c>
      <c r="Q7" s="25">
        <f>$B$4+14</f>
        <v/>
      </c>
      <c r="R7" s="25">
        <f>$B$4+21</f>
        <v/>
      </c>
      <c r="S7" s="25">
        <f>$B$4+28</f>
        <v/>
      </c>
      <c r="T7" s="25">
        <f>$B$4+35</f>
        <v/>
      </c>
      <c r="U7" s="25">
        <f>$B$4+42</f>
        <v/>
      </c>
      <c r="V7" s="25">
        <f>$B$4+49</f>
        <v/>
      </c>
      <c r="W7" s="25">
        <f>$B$4+56</f>
        <v/>
      </c>
      <c r="X7" s="25">
        <f>$B$4+63</f>
        <v/>
      </c>
      <c r="Y7" s="25">
        <f>$B$4+70</f>
        <v/>
      </c>
      <c r="Z7" s="25">
        <f>$B$4+77</f>
        <v/>
      </c>
      <c r="AA7" s="25">
        <f>$B$4+84</f>
        <v/>
      </c>
      <c r="AB7" s="25">
        <f>$B$4+91</f>
        <v/>
      </c>
      <c r="AC7" s="25">
        <f>$B$4+98</f>
        <v/>
      </c>
      <c r="AD7" s="25">
        <f>$B$4+105</f>
        <v/>
      </c>
      <c r="AE7" s="25">
        <f>$B$4+112</f>
        <v/>
      </c>
      <c r="AF7" s="25">
        <f>$B$4+119</f>
        <v/>
      </c>
      <c r="AG7" s="25">
        <f>$B$4+126</f>
        <v/>
      </c>
      <c r="AH7" s="25">
        <f>$B$4+133</f>
        <v/>
      </c>
      <c r="AI7" s="25">
        <f>$B$4+140</f>
        <v/>
      </c>
      <c r="AJ7" s="25">
        <f>$B$4+147</f>
        <v/>
      </c>
      <c r="AK7" s="25">
        <f>$B$4+154</f>
        <v/>
      </c>
      <c r="AL7" s="25">
        <f>$B$4+161</f>
        <v/>
      </c>
      <c r="AM7" s="25">
        <f>$B$4+168</f>
        <v/>
      </c>
      <c r="AN7" s="25">
        <f>$B$4+175</f>
        <v/>
      </c>
      <c r="AO7" s="25">
        <f>$B$4+182</f>
        <v/>
      </c>
      <c r="AP7" s="25">
        <f>$B$4+189</f>
        <v/>
      </c>
      <c r="AQ7" s="25">
        <f>$B$4+196</f>
        <v/>
      </c>
      <c r="AR7" s="25">
        <f>$B$4+203</f>
        <v/>
      </c>
      <c r="AS7" s="25">
        <f>$B$4+210</f>
        <v/>
      </c>
      <c r="AT7" s="25">
        <f>$B$4+217</f>
        <v/>
      </c>
      <c r="AU7" s="25">
        <f>$B$4+224</f>
        <v/>
      </c>
      <c r="AV7" s="25">
        <f>$B$4+231</f>
        <v/>
      </c>
      <c r="AW7" s="25">
        <f>$B$4+238</f>
        <v/>
      </c>
      <c r="AX7" s="25">
        <f>$B$4+245</f>
        <v/>
      </c>
      <c r="AY7" s="25">
        <f>$B$4+252</f>
        <v/>
      </c>
      <c r="AZ7" s="25">
        <f>$B$4+259</f>
        <v/>
      </c>
      <c r="BA7" s="25">
        <f>$B$4+266</f>
        <v/>
      </c>
      <c r="BB7" s="25">
        <f>$B$4+273</f>
        <v/>
      </c>
      <c r="BC7" s="25">
        <f>$B$4+280</f>
        <v/>
      </c>
      <c r="BD7" s="25">
        <f>$B$4+287</f>
        <v/>
      </c>
      <c r="BE7" s="25">
        <f>$B$4+294</f>
        <v/>
      </c>
      <c r="BF7" s="25">
        <f>$B$4+301</f>
        <v/>
      </c>
      <c r="BG7" s="25">
        <f>$B$4+308</f>
        <v/>
      </c>
      <c r="BH7" s="25">
        <f>$B$4+315</f>
        <v/>
      </c>
      <c r="BI7" s="25">
        <f>$B$4+322</f>
        <v/>
      </c>
      <c r="BJ7" s="25">
        <f>$B$4+329</f>
        <v/>
      </c>
      <c r="BK7" s="25">
        <f>$B$4+336</f>
        <v/>
      </c>
      <c r="BL7" s="25">
        <f>$B$4+343</f>
        <v/>
      </c>
      <c r="BM7" s="25">
        <f>$B$4+350</f>
        <v/>
      </c>
      <c r="BN7" s="25">
        <f>$B$4+357</f>
        <v/>
      </c>
    </row>
    <row r="8" ht="34" customHeight="1">
      <c r="A8" s="10" t="inlineStr">
        <is>
          <t>WBS</t>
        </is>
      </c>
      <c r="B8" s="10" t="inlineStr">
        <is>
          <t>Phase</t>
        </is>
      </c>
      <c r="C8" s="10" t="inlineStr">
        <is>
          <t>Trade</t>
        </is>
      </c>
      <c r="D8" s="10" t="inlineStr">
        <is>
          <t>Task / Deliverable</t>
        </is>
      </c>
      <c r="E8" s="10" t="inlineStr">
        <is>
          <t>Area / Location</t>
        </is>
      </c>
      <c r="F8" s="10" t="inlineStr">
        <is>
          <t>Start</t>
        </is>
      </c>
      <c r="G8" s="10" t="inlineStr">
        <is>
          <t>End</t>
        </is>
      </c>
      <c r="H8" s="10" t="inlineStr">
        <is>
          <t>Duration (days)</t>
        </is>
      </c>
      <c r="I8" s="10" t="inlineStr">
        <is>
          <t>% Complete</t>
        </is>
      </c>
      <c r="J8" s="10" t="inlineStr">
        <is>
          <t>Status</t>
        </is>
      </c>
      <c r="K8" s="10" t="inlineStr">
        <is>
          <t>Owner</t>
        </is>
      </c>
      <c r="L8" s="10" t="inlineStr">
        <is>
          <t>Predecessors</t>
        </is>
      </c>
      <c r="M8" s="10" t="inlineStr">
        <is>
          <t>Notes</t>
        </is>
      </c>
      <c r="N8" s="10" t="inlineStr">
        <is>
          <t>Complete Thru (calc)</t>
        </is>
      </c>
      <c r="O8" s="11" t="inlineStr">
        <is>
          <t>Wk 1</t>
        </is>
      </c>
      <c r="P8" s="11" t="inlineStr">
        <is>
          <t>Wk 2</t>
        </is>
      </c>
      <c r="Q8" s="11" t="inlineStr">
        <is>
          <t>Wk 3</t>
        </is>
      </c>
      <c r="R8" s="11" t="inlineStr">
        <is>
          <t>Wk 4</t>
        </is>
      </c>
      <c r="S8" s="11" t="inlineStr">
        <is>
          <t>Wk 5</t>
        </is>
      </c>
      <c r="T8" s="11" t="inlineStr">
        <is>
          <t>Wk 6</t>
        </is>
      </c>
      <c r="U8" s="11" t="inlineStr">
        <is>
          <t>Wk 7</t>
        </is>
      </c>
      <c r="V8" s="11" t="inlineStr">
        <is>
          <t>Wk 8</t>
        </is>
      </c>
      <c r="W8" s="11" t="inlineStr">
        <is>
          <t>Wk 9</t>
        </is>
      </c>
      <c r="X8" s="11" t="inlineStr">
        <is>
          <t>Wk 10</t>
        </is>
      </c>
      <c r="Y8" s="11" t="inlineStr">
        <is>
          <t>Wk 11</t>
        </is>
      </c>
      <c r="Z8" s="11" t="inlineStr">
        <is>
          <t>Wk 12</t>
        </is>
      </c>
      <c r="AA8" s="11" t="inlineStr">
        <is>
          <t>Wk 13</t>
        </is>
      </c>
      <c r="AB8" s="11" t="inlineStr">
        <is>
          <t>Wk 14</t>
        </is>
      </c>
      <c r="AC8" s="11" t="inlineStr">
        <is>
          <t>Wk 15</t>
        </is>
      </c>
      <c r="AD8" s="11" t="inlineStr">
        <is>
          <t>Wk 16</t>
        </is>
      </c>
      <c r="AE8" s="11" t="inlineStr">
        <is>
          <t>Wk 17</t>
        </is>
      </c>
      <c r="AF8" s="11" t="inlineStr">
        <is>
          <t>Wk 18</t>
        </is>
      </c>
      <c r="AG8" s="11" t="inlineStr">
        <is>
          <t>Wk 19</t>
        </is>
      </c>
      <c r="AH8" s="11" t="inlineStr">
        <is>
          <t>Wk 20</t>
        </is>
      </c>
      <c r="AI8" s="11" t="inlineStr">
        <is>
          <t>Wk 21</t>
        </is>
      </c>
      <c r="AJ8" s="11" t="inlineStr">
        <is>
          <t>Wk 22</t>
        </is>
      </c>
      <c r="AK8" s="11" t="inlineStr">
        <is>
          <t>Wk 23</t>
        </is>
      </c>
      <c r="AL8" s="11" t="inlineStr">
        <is>
          <t>Wk 24</t>
        </is>
      </c>
      <c r="AM8" s="11" t="inlineStr">
        <is>
          <t>Wk 25</t>
        </is>
      </c>
      <c r="AN8" s="11" t="inlineStr">
        <is>
          <t>Wk 26</t>
        </is>
      </c>
      <c r="AO8" s="11" t="inlineStr">
        <is>
          <t>Wk 27</t>
        </is>
      </c>
      <c r="AP8" s="11" t="inlineStr">
        <is>
          <t>Wk 28</t>
        </is>
      </c>
      <c r="AQ8" s="11" t="inlineStr">
        <is>
          <t>Wk 29</t>
        </is>
      </c>
      <c r="AR8" s="11" t="inlineStr">
        <is>
          <t>Wk 30</t>
        </is>
      </c>
      <c r="AS8" s="11" t="inlineStr">
        <is>
          <t>Wk 31</t>
        </is>
      </c>
      <c r="AT8" s="11" t="inlineStr">
        <is>
          <t>Wk 32</t>
        </is>
      </c>
      <c r="AU8" s="11" t="inlineStr">
        <is>
          <t>Wk 33</t>
        </is>
      </c>
      <c r="AV8" s="11" t="inlineStr">
        <is>
          <t>Wk 34</t>
        </is>
      </c>
      <c r="AW8" s="11" t="inlineStr">
        <is>
          <t>Wk 35</t>
        </is>
      </c>
      <c r="AX8" s="11" t="inlineStr">
        <is>
          <t>Wk 36</t>
        </is>
      </c>
      <c r="AY8" s="11" t="inlineStr">
        <is>
          <t>Wk 37</t>
        </is>
      </c>
      <c r="AZ8" s="11" t="inlineStr">
        <is>
          <t>Wk 38</t>
        </is>
      </c>
      <c r="BA8" s="11" t="inlineStr">
        <is>
          <t>Wk 39</t>
        </is>
      </c>
      <c r="BB8" s="11" t="inlineStr">
        <is>
          <t>Wk 40</t>
        </is>
      </c>
      <c r="BC8" s="11" t="inlineStr">
        <is>
          <t>Wk 41</t>
        </is>
      </c>
      <c r="BD8" s="11" t="inlineStr">
        <is>
          <t>Wk 42</t>
        </is>
      </c>
      <c r="BE8" s="11" t="inlineStr">
        <is>
          <t>Wk 43</t>
        </is>
      </c>
      <c r="BF8" s="11" t="inlineStr">
        <is>
          <t>Wk 44</t>
        </is>
      </c>
      <c r="BG8" s="11" t="inlineStr">
        <is>
          <t>Wk 45</t>
        </is>
      </c>
      <c r="BH8" s="11" t="inlineStr">
        <is>
          <t>Wk 46</t>
        </is>
      </c>
      <c r="BI8" s="11" t="inlineStr">
        <is>
          <t>Wk 47</t>
        </is>
      </c>
      <c r="BJ8" s="11" t="inlineStr">
        <is>
          <t>Wk 48</t>
        </is>
      </c>
      <c r="BK8" s="11" t="inlineStr">
        <is>
          <t>Wk 49</t>
        </is>
      </c>
      <c r="BL8" s="11" t="inlineStr">
        <is>
          <t>Wk 50</t>
        </is>
      </c>
      <c r="BM8" s="11" t="inlineStr">
        <is>
          <t>Wk 51</t>
        </is>
      </c>
      <c r="BN8" s="11" t="inlineStr">
        <is>
          <t>Wk 52</t>
        </is>
      </c>
    </row>
    <row r="9" ht="20" customHeight="1">
      <c r="A9" s="12" t="inlineStr">
        <is>
          <t>1.0</t>
        </is>
      </c>
      <c r="B9" s="12" t="inlineStr">
        <is>
          <t>Preconstruction</t>
        </is>
      </c>
      <c r="C9" s="12" t="n"/>
      <c r="D9" s="13" t="inlineStr">
        <is>
          <t>Preconstruction</t>
        </is>
      </c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  <c r="AI9" s="12" t="n"/>
      <c r="AJ9" s="12" t="n"/>
      <c r="AK9" s="12" t="n"/>
      <c r="AL9" s="12" t="n"/>
      <c r="AM9" s="12" t="n"/>
      <c r="AN9" s="12" t="n"/>
      <c r="AO9" s="12" t="n"/>
      <c r="AP9" s="12" t="n"/>
      <c r="AQ9" s="12" t="n"/>
      <c r="AR9" s="12" t="n"/>
      <c r="AS9" s="12" t="n"/>
      <c r="AT9" s="12" t="n"/>
      <c r="AU9" s="12" t="n"/>
      <c r="AV9" s="12" t="n"/>
      <c r="AW9" s="12" t="n"/>
      <c r="AX9" s="12" t="n"/>
      <c r="AY9" s="12" t="n"/>
      <c r="AZ9" s="12" t="n"/>
      <c r="BA9" s="12" t="n"/>
      <c r="BB9" s="12" t="n"/>
      <c r="BC9" s="12" t="n"/>
      <c r="BD9" s="12" t="n"/>
      <c r="BE9" s="12" t="n"/>
      <c r="BF9" s="12" t="n"/>
      <c r="BG9" s="12" t="n"/>
      <c r="BH9" s="12" t="n"/>
      <c r="BI9" s="12" t="n"/>
      <c r="BJ9" s="12" t="n"/>
      <c r="BK9" s="12" t="n"/>
      <c r="BL9" s="12" t="n"/>
      <c r="BM9" s="12" t="n"/>
      <c r="BN9" s="12" t="n"/>
    </row>
    <row r="10" outlineLevel="1" ht="18" customHeight="1">
      <c r="A10" s="14" t="inlineStr">
        <is>
          <t>1.1</t>
        </is>
      </c>
      <c r="B10" s="15" t="inlineStr">
        <is>
          <t>Preconstruction</t>
        </is>
      </c>
      <c r="C10" s="15" t="inlineStr">
        <is>
          <t>GC</t>
        </is>
      </c>
      <c r="D10" s="16" t="inlineStr">
        <is>
          <t>Permitting &amp; approvals</t>
        </is>
      </c>
      <c r="E10" s="16" t="inlineStr">
        <is>
          <t>City / AHJ</t>
        </is>
      </c>
      <c r="F10" s="26" t="n">
        <v>46027</v>
      </c>
      <c r="G10" s="26" t="n">
        <v>46047</v>
      </c>
      <c r="H10" s="14">
        <f>IF(OR($F10="",$G10=""),"",$G10-$F10+1)</f>
        <v/>
      </c>
      <c r="I10" s="18" t="n">
        <v>0.25</v>
      </c>
      <c r="J10" s="15" t="inlineStr">
        <is>
          <t>In Progress</t>
        </is>
      </c>
      <c r="K10" s="15" t="inlineStr">
        <is>
          <t>PM</t>
        </is>
      </c>
      <c r="L10" s="15" t="inlineStr"/>
      <c r="M10" s="16" t="inlineStr"/>
      <c r="N10" s="27">
        <f>IF($I10="","",IF($I10=0,$F10-1,$F10+ROUND(($G10-$F10)*$I10,0)))</f>
        <v/>
      </c>
      <c r="O10" s="19" t="n"/>
      <c r="P10" s="19" t="n"/>
      <c r="Q10" s="19" t="n"/>
      <c r="R10" s="19" t="n"/>
      <c r="S10" s="19" t="n"/>
      <c r="T10" s="19" t="n"/>
      <c r="U10" s="19" t="n"/>
      <c r="V10" s="19" t="n"/>
      <c r="W10" s="19" t="n"/>
      <c r="X10" s="19" t="n"/>
      <c r="Y10" s="19" t="n"/>
      <c r="Z10" s="19" t="n"/>
      <c r="AA10" s="19" t="n"/>
      <c r="AB10" s="19" t="n"/>
      <c r="AC10" s="19" t="n"/>
      <c r="AD10" s="19" t="n"/>
      <c r="AE10" s="19" t="n"/>
      <c r="AF10" s="19" t="n"/>
      <c r="AG10" s="19" t="n"/>
      <c r="AH10" s="19" t="n"/>
      <c r="AI10" s="19" t="n"/>
      <c r="AJ10" s="19" t="n"/>
      <c r="AK10" s="19" t="n"/>
      <c r="AL10" s="19" t="n"/>
      <c r="AM10" s="19" t="n"/>
      <c r="AN10" s="19" t="n"/>
      <c r="AO10" s="19" t="n"/>
      <c r="AP10" s="19" t="n"/>
      <c r="AQ10" s="19" t="n"/>
      <c r="AR10" s="19" t="n"/>
      <c r="AS10" s="19" t="n"/>
      <c r="AT10" s="19" t="n"/>
      <c r="AU10" s="19" t="n"/>
      <c r="AV10" s="19" t="n"/>
      <c r="AW10" s="19" t="n"/>
      <c r="AX10" s="19" t="n"/>
      <c r="AY10" s="19" t="n"/>
      <c r="AZ10" s="19" t="n"/>
      <c r="BA10" s="19" t="n"/>
      <c r="BB10" s="19" t="n"/>
      <c r="BC10" s="19" t="n"/>
      <c r="BD10" s="19" t="n"/>
      <c r="BE10" s="19" t="n"/>
      <c r="BF10" s="19" t="n"/>
      <c r="BG10" s="19" t="n"/>
      <c r="BH10" s="19" t="n"/>
      <c r="BI10" s="19" t="n"/>
      <c r="BJ10" s="19" t="n"/>
      <c r="BK10" s="19" t="n"/>
      <c r="BL10" s="19" t="n"/>
      <c r="BM10" s="19" t="n"/>
      <c r="BN10" s="19" t="n"/>
    </row>
    <row r="11" outlineLevel="1" ht="18" customHeight="1">
      <c r="A11" s="14" t="inlineStr">
        <is>
          <t>1.2</t>
        </is>
      </c>
      <c r="B11" s="15" t="inlineStr">
        <is>
          <t>Preconstruction</t>
        </is>
      </c>
      <c r="C11" s="15" t="inlineStr">
        <is>
          <t>GC</t>
        </is>
      </c>
      <c r="D11" s="16" t="inlineStr">
        <is>
          <t>Subcontractor buyout</t>
        </is>
      </c>
      <c r="E11" s="16" t="inlineStr">
        <is>
          <t>Office</t>
        </is>
      </c>
      <c r="F11" s="26" t="n">
        <v>46034</v>
      </c>
      <c r="G11" s="26" t="n">
        <v>46048</v>
      </c>
      <c r="H11" s="14">
        <f>IF(OR($F11="",$G11=""),"",$G11-$F11+1)</f>
        <v/>
      </c>
      <c r="I11" s="18" t="n">
        <v>0</v>
      </c>
      <c r="J11" s="15" t="inlineStr">
        <is>
          <t>Not Started</t>
        </is>
      </c>
      <c r="K11" s="15" t="inlineStr">
        <is>
          <t>PM</t>
        </is>
      </c>
      <c r="L11" s="15" t="inlineStr">
        <is>
          <t>1.1</t>
        </is>
      </c>
      <c r="M11" s="16" t="inlineStr"/>
      <c r="N11" s="27">
        <f>IF($I11="","",IF($I11=0,$F11-1,$F11+ROUND(($G11-$F11)*$I11,0)))</f>
        <v/>
      </c>
      <c r="O11" s="19" t="n"/>
      <c r="P11" s="19" t="n"/>
      <c r="Q11" s="19" t="n"/>
      <c r="R11" s="19" t="n"/>
      <c r="S11" s="19" t="n"/>
      <c r="T11" s="19" t="n"/>
      <c r="U11" s="19" t="n"/>
      <c r="V11" s="19" t="n"/>
      <c r="W11" s="19" t="n"/>
      <c r="X11" s="19" t="n"/>
      <c r="Y11" s="19" t="n"/>
      <c r="Z11" s="19" t="n"/>
      <c r="AA11" s="19" t="n"/>
      <c r="AB11" s="19" t="n"/>
      <c r="AC11" s="19" t="n"/>
      <c r="AD11" s="19" t="n"/>
      <c r="AE11" s="19" t="n"/>
      <c r="AF11" s="19" t="n"/>
      <c r="AG11" s="19" t="n"/>
      <c r="AH11" s="19" t="n"/>
      <c r="AI11" s="19" t="n"/>
      <c r="AJ11" s="19" t="n"/>
      <c r="AK11" s="19" t="n"/>
      <c r="AL11" s="19" t="n"/>
      <c r="AM11" s="19" t="n"/>
      <c r="AN11" s="19" t="n"/>
      <c r="AO11" s="19" t="n"/>
      <c r="AP11" s="19" t="n"/>
      <c r="AQ11" s="19" t="n"/>
      <c r="AR11" s="19" t="n"/>
      <c r="AS11" s="19" t="n"/>
      <c r="AT11" s="19" t="n"/>
      <c r="AU11" s="19" t="n"/>
      <c r="AV11" s="19" t="n"/>
      <c r="AW11" s="19" t="n"/>
      <c r="AX11" s="19" t="n"/>
      <c r="AY11" s="19" t="n"/>
      <c r="AZ11" s="19" t="n"/>
      <c r="BA11" s="19" t="n"/>
      <c r="BB11" s="19" t="n"/>
      <c r="BC11" s="19" t="n"/>
      <c r="BD11" s="19" t="n"/>
      <c r="BE11" s="19" t="n"/>
      <c r="BF11" s="19" t="n"/>
      <c r="BG11" s="19" t="n"/>
      <c r="BH11" s="19" t="n"/>
      <c r="BI11" s="19" t="n"/>
      <c r="BJ11" s="19" t="n"/>
      <c r="BK11" s="19" t="n"/>
      <c r="BL11" s="19" t="n"/>
      <c r="BM11" s="19" t="n"/>
      <c r="BN11" s="19" t="n"/>
    </row>
    <row r="12" ht="20" customHeight="1">
      <c r="A12" s="12" t="inlineStr">
        <is>
          <t>2.0</t>
        </is>
      </c>
      <c r="B12" s="12" t="inlineStr">
        <is>
          <t>Sitework</t>
        </is>
      </c>
      <c r="C12" s="12" t="n"/>
      <c r="D12" s="13" t="inlineStr">
        <is>
          <t>Sitework</t>
        </is>
      </c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  <c r="AI12" s="12" t="n"/>
      <c r="AJ12" s="12" t="n"/>
      <c r="AK12" s="12" t="n"/>
      <c r="AL12" s="12" t="n"/>
      <c r="AM12" s="12" t="n"/>
      <c r="AN12" s="12" t="n"/>
      <c r="AO12" s="12" t="n"/>
      <c r="AP12" s="12" t="n"/>
      <c r="AQ12" s="12" t="n"/>
      <c r="AR12" s="12" t="n"/>
      <c r="AS12" s="12" t="n"/>
      <c r="AT12" s="12" t="n"/>
      <c r="AU12" s="12" t="n"/>
      <c r="AV12" s="12" t="n"/>
      <c r="AW12" s="12" t="n"/>
      <c r="AX12" s="12" t="n"/>
      <c r="AY12" s="12" t="n"/>
      <c r="AZ12" s="12" t="n"/>
      <c r="BA12" s="12" t="n"/>
      <c r="BB12" s="12" t="n"/>
      <c r="BC12" s="12" t="n"/>
      <c r="BD12" s="12" t="n"/>
      <c r="BE12" s="12" t="n"/>
      <c r="BF12" s="12" t="n"/>
      <c r="BG12" s="12" t="n"/>
      <c r="BH12" s="12" t="n"/>
      <c r="BI12" s="12" t="n"/>
      <c r="BJ12" s="12" t="n"/>
      <c r="BK12" s="12" t="n"/>
      <c r="BL12" s="12" t="n"/>
      <c r="BM12" s="12" t="n"/>
      <c r="BN12" s="12" t="n"/>
    </row>
    <row r="13" outlineLevel="1" ht="18" customHeight="1">
      <c r="A13" s="14" t="inlineStr">
        <is>
          <t>2.1</t>
        </is>
      </c>
      <c r="B13" s="15" t="inlineStr">
        <is>
          <t>Sitework</t>
        </is>
      </c>
      <c r="C13" s="15" t="inlineStr">
        <is>
          <t>Earthwork</t>
        </is>
      </c>
      <c r="D13" s="16" t="inlineStr">
        <is>
          <t>Mobilize + layout</t>
        </is>
      </c>
      <c r="E13" s="16" t="inlineStr">
        <is>
          <t>Site</t>
        </is>
      </c>
      <c r="F13" s="26" t="n">
        <v>46048</v>
      </c>
      <c r="G13" s="26" t="n">
        <v>46052</v>
      </c>
      <c r="H13" s="14">
        <f>IF(OR($F13="",$G13=""),"",$G13-$F13+1)</f>
        <v/>
      </c>
      <c r="I13" s="18" t="n">
        <v>0</v>
      </c>
      <c r="J13" s="15" t="inlineStr">
        <is>
          <t>Not Started</t>
        </is>
      </c>
      <c r="K13" s="15" t="inlineStr">
        <is>
          <t>Super</t>
        </is>
      </c>
      <c r="L13" s="15" t="inlineStr"/>
      <c r="M13" s="16" t="inlineStr"/>
      <c r="N13" s="27">
        <f>IF($I13="","",IF($I13=0,$F13-1,$F13+ROUND(($G13-$F13)*$I13,0)))</f>
        <v/>
      </c>
      <c r="O13" s="19" t="n"/>
      <c r="P13" s="19" t="n"/>
      <c r="Q13" s="19" t="n"/>
      <c r="R13" s="19" t="n"/>
      <c r="S13" s="19" t="n"/>
      <c r="T13" s="19" t="n"/>
      <c r="U13" s="19" t="n"/>
      <c r="V13" s="19" t="n"/>
      <c r="W13" s="19" t="n"/>
      <c r="X13" s="19" t="n"/>
      <c r="Y13" s="19" t="n"/>
      <c r="Z13" s="19" t="n"/>
      <c r="AA13" s="19" t="n"/>
      <c r="AB13" s="19" t="n"/>
      <c r="AC13" s="19" t="n"/>
      <c r="AD13" s="19" t="n"/>
      <c r="AE13" s="19" t="n"/>
      <c r="AF13" s="19" t="n"/>
      <c r="AG13" s="19" t="n"/>
      <c r="AH13" s="19" t="n"/>
      <c r="AI13" s="19" t="n"/>
      <c r="AJ13" s="19" t="n"/>
      <c r="AK13" s="19" t="n"/>
      <c r="AL13" s="19" t="n"/>
      <c r="AM13" s="19" t="n"/>
      <c r="AN13" s="19" t="n"/>
      <c r="AO13" s="19" t="n"/>
      <c r="AP13" s="19" t="n"/>
      <c r="AQ13" s="19" t="n"/>
      <c r="AR13" s="19" t="n"/>
      <c r="AS13" s="19" t="n"/>
      <c r="AT13" s="19" t="n"/>
      <c r="AU13" s="19" t="n"/>
      <c r="AV13" s="19" t="n"/>
      <c r="AW13" s="19" t="n"/>
      <c r="AX13" s="19" t="n"/>
      <c r="AY13" s="19" t="n"/>
      <c r="AZ13" s="19" t="n"/>
      <c r="BA13" s="19" t="n"/>
      <c r="BB13" s="19" t="n"/>
      <c r="BC13" s="19" t="n"/>
      <c r="BD13" s="19" t="n"/>
      <c r="BE13" s="19" t="n"/>
      <c r="BF13" s="19" t="n"/>
      <c r="BG13" s="19" t="n"/>
      <c r="BH13" s="19" t="n"/>
      <c r="BI13" s="19" t="n"/>
      <c r="BJ13" s="19" t="n"/>
      <c r="BK13" s="19" t="n"/>
      <c r="BL13" s="19" t="n"/>
      <c r="BM13" s="19" t="n"/>
      <c r="BN13" s="19" t="n"/>
    </row>
    <row r="14" outlineLevel="1" ht="18" customHeight="1">
      <c r="A14" s="14" t="inlineStr">
        <is>
          <t>2.2</t>
        </is>
      </c>
      <c r="B14" s="15" t="inlineStr">
        <is>
          <t>Sitework</t>
        </is>
      </c>
      <c r="C14" s="15" t="inlineStr">
        <is>
          <t>Earthwork</t>
        </is>
      </c>
      <c r="D14" s="16" t="inlineStr">
        <is>
          <t>Excavation</t>
        </is>
      </c>
      <c r="E14" s="16" t="inlineStr">
        <is>
          <t>Site</t>
        </is>
      </c>
      <c r="F14" s="26" t="n">
        <v>46053</v>
      </c>
      <c r="G14" s="26" t="n">
        <v>46062</v>
      </c>
      <c r="H14" s="14">
        <f>IF(OR($F14="",$G14=""),"",$G14-$F14+1)</f>
        <v/>
      </c>
      <c r="I14" s="18" t="n">
        <v>0</v>
      </c>
      <c r="J14" s="15" t="inlineStr">
        <is>
          <t>Not Started</t>
        </is>
      </c>
      <c r="K14" s="15" t="inlineStr">
        <is>
          <t>Super</t>
        </is>
      </c>
      <c r="L14" s="15" t="inlineStr">
        <is>
          <t>2.1</t>
        </is>
      </c>
      <c r="M14" s="16" t="inlineStr"/>
      <c r="N14" s="27">
        <f>IF($I14="","",IF($I14=0,$F14-1,$F14+ROUND(($G14-$F14)*$I14,0)))</f>
        <v/>
      </c>
      <c r="O14" s="19" t="n"/>
      <c r="P14" s="19" t="n"/>
      <c r="Q14" s="19" t="n"/>
      <c r="R14" s="19" t="n"/>
      <c r="S14" s="19" t="n"/>
      <c r="T14" s="19" t="n"/>
      <c r="U14" s="19" t="n"/>
      <c r="V14" s="19" t="n"/>
      <c r="W14" s="19" t="n"/>
      <c r="X14" s="19" t="n"/>
      <c r="Y14" s="19" t="n"/>
      <c r="Z14" s="19" t="n"/>
      <c r="AA14" s="19" t="n"/>
      <c r="AB14" s="19" t="n"/>
      <c r="AC14" s="19" t="n"/>
      <c r="AD14" s="19" t="n"/>
      <c r="AE14" s="19" t="n"/>
      <c r="AF14" s="19" t="n"/>
      <c r="AG14" s="19" t="n"/>
      <c r="AH14" s="19" t="n"/>
      <c r="AI14" s="19" t="n"/>
      <c r="AJ14" s="19" t="n"/>
      <c r="AK14" s="19" t="n"/>
      <c r="AL14" s="19" t="n"/>
      <c r="AM14" s="19" t="n"/>
      <c r="AN14" s="19" t="n"/>
      <c r="AO14" s="19" t="n"/>
      <c r="AP14" s="19" t="n"/>
      <c r="AQ14" s="19" t="n"/>
      <c r="AR14" s="19" t="n"/>
      <c r="AS14" s="19" t="n"/>
      <c r="AT14" s="19" t="n"/>
      <c r="AU14" s="19" t="n"/>
      <c r="AV14" s="19" t="n"/>
      <c r="AW14" s="19" t="n"/>
      <c r="AX14" s="19" t="n"/>
      <c r="AY14" s="19" t="n"/>
      <c r="AZ14" s="19" t="n"/>
      <c r="BA14" s="19" t="n"/>
      <c r="BB14" s="19" t="n"/>
      <c r="BC14" s="19" t="n"/>
      <c r="BD14" s="19" t="n"/>
      <c r="BE14" s="19" t="n"/>
      <c r="BF14" s="19" t="n"/>
      <c r="BG14" s="19" t="n"/>
      <c r="BH14" s="19" t="n"/>
      <c r="BI14" s="19" t="n"/>
      <c r="BJ14" s="19" t="n"/>
      <c r="BK14" s="19" t="n"/>
      <c r="BL14" s="19" t="n"/>
      <c r="BM14" s="19" t="n"/>
      <c r="BN14" s="19" t="n"/>
    </row>
    <row r="15" ht="20" customHeight="1">
      <c r="A15" s="12" t="inlineStr">
        <is>
          <t>3.0</t>
        </is>
      </c>
      <c r="B15" s="12" t="inlineStr">
        <is>
          <t>Foundation</t>
        </is>
      </c>
      <c r="C15" s="12" t="n"/>
      <c r="D15" s="13" t="inlineStr">
        <is>
          <t>Foundation</t>
        </is>
      </c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  <c r="AI15" s="12" t="n"/>
      <c r="AJ15" s="12" t="n"/>
      <c r="AK15" s="12" t="n"/>
      <c r="AL15" s="12" t="n"/>
      <c r="AM15" s="12" t="n"/>
      <c r="AN15" s="12" t="n"/>
      <c r="AO15" s="12" t="n"/>
      <c r="AP15" s="12" t="n"/>
      <c r="AQ15" s="12" t="n"/>
      <c r="AR15" s="12" t="n"/>
      <c r="AS15" s="12" t="n"/>
      <c r="AT15" s="12" t="n"/>
      <c r="AU15" s="12" t="n"/>
      <c r="AV15" s="12" t="n"/>
      <c r="AW15" s="12" t="n"/>
      <c r="AX15" s="12" t="n"/>
      <c r="AY15" s="12" t="n"/>
      <c r="AZ15" s="12" t="n"/>
      <c r="BA15" s="12" t="n"/>
      <c r="BB15" s="12" t="n"/>
      <c r="BC15" s="12" t="n"/>
      <c r="BD15" s="12" t="n"/>
      <c r="BE15" s="12" t="n"/>
      <c r="BF15" s="12" t="n"/>
      <c r="BG15" s="12" t="n"/>
      <c r="BH15" s="12" t="n"/>
      <c r="BI15" s="12" t="n"/>
      <c r="BJ15" s="12" t="n"/>
      <c r="BK15" s="12" t="n"/>
      <c r="BL15" s="12" t="n"/>
      <c r="BM15" s="12" t="n"/>
      <c r="BN15" s="12" t="n"/>
    </row>
    <row r="16" outlineLevel="1" ht="18" customHeight="1">
      <c r="A16" s="14" t="inlineStr">
        <is>
          <t>3.1</t>
        </is>
      </c>
      <c r="B16" s="15" t="inlineStr">
        <is>
          <t>Foundation</t>
        </is>
      </c>
      <c r="C16" s="15" t="inlineStr">
        <is>
          <t>Concrete</t>
        </is>
      </c>
      <c r="D16" s="16" t="inlineStr">
        <is>
          <t>Form + pour footings</t>
        </is>
      </c>
      <c r="E16" s="16" t="inlineStr">
        <is>
          <t>Site</t>
        </is>
      </c>
      <c r="F16" s="26" t="n">
        <v>46063</v>
      </c>
      <c r="G16" s="26" t="n">
        <v>46072</v>
      </c>
      <c r="H16" s="14">
        <f>IF(OR($F16="",$G16=""),"",$G16-$F16+1)</f>
        <v/>
      </c>
      <c r="I16" s="18" t="n">
        <v>0</v>
      </c>
      <c r="J16" s="15" t="inlineStr">
        <is>
          <t>Not Started</t>
        </is>
      </c>
      <c r="K16" s="15" t="inlineStr">
        <is>
          <t>Concrete Foreman</t>
        </is>
      </c>
      <c r="L16" s="15" t="inlineStr">
        <is>
          <t>2.2</t>
        </is>
      </c>
      <c r="M16" s="16" t="inlineStr"/>
      <c r="N16" s="27">
        <f>IF($I16="","",IF($I16=0,$F16-1,$F16+ROUND(($G16-$F16)*$I16,0)))</f>
        <v/>
      </c>
      <c r="O16" s="19" t="n"/>
      <c r="P16" s="19" t="n"/>
      <c r="Q16" s="19" t="n"/>
      <c r="R16" s="19" t="n"/>
      <c r="S16" s="19" t="n"/>
      <c r="T16" s="19" t="n"/>
      <c r="U16" s="19" t="n"/>
      <c r="V16" s="19" t="n"/>
      <c r="W16" s="19" t="n"/>
      <c r="X16" s="19" t="n"/>
      <c r="Y16" s="19" t="n"/>
      <c r="Z16" s="19" t="n"/>
      <c r="AA16" s="19" t="n"/>
      <c r="AB16" s="19" t="n"/>
      <c r="AC16" s="19" t="n"/>
      <c r="AD16" s="19" t="n"/>
      <c r="AE16" s="19" t="n"/>
      <c r="AF16" s="19" t="n"/>
      <c r="AG16" s="19" t="n"/>
      <c r="AH16" s="19" t="n"/>
      <c r="AI16" s="19" t="n"/>
      <c r="AJ16" s="19" t="n"/>
      <c r="AK16" s="19" t="n"/>
      <c r="AL16" s="19" t="n"/>
      <c r="AM16" s="19" t="n"/>
      <c r="AN16" s="19" t="n"/>
      <c r="AO16" s="19" t="n"/>
      <c r="AP16" s="19" t="n"/>
      <c r="AQ16" s="19" t="n"/>
      <c r="AR16" s="19" t="n"/>
      <c r="AS16" s="19" t="n"/>
      <c r="AT16" s="19" t="n"/>
      <c r="AU16" s="19" t="n"/>
      <c r="AV16" s="19" t="n"/>
      <c r="AW16" s="19" t="n"/>
      <c r="AX16" s="19" t="n"/>
      <c r="AY16" s="19" t="n"/>
      <c r="AZ16" s="19" t="n"/>
      <c r="BA16" s="19" t="n"/>
      <c r="BB16" s="19" t="n"/>
      <c r="BC16" s="19" t="n"/>
      <c r="BD16" s="19" t="n"/>
      <c r="BE16" s="19" t="n"/>
      <c r="BF16" s="19" t="n"/>
      <c r="BG16" s="19" t="n"/>
      <c r="BH16" s="19" t="n"/>
      <c r="BI16" s="19" t="n"/>
      <c r="BJ16" s="19" t="n"/>
      <c r="BK16" s="19" t="n"/>
      <c r="BL16" s="19" t="n"/>
      <c r="BM16" s="19" t="n"/>
      <c r="BN16" s="19" t="n"/>
    </row>
    <row r="17" outlineLevel="1" ht="18" customHeight="1">
      <c r="A17" s="14" t="inlineStr">
        <is>
          <t>3.2</t>
        </is>
      </c>
      <c r="B17" s="15" t="inlineStr">
        <is>
          <t>Foundation</t>
        </is>
      </c>
      <c r="C17" s="15" t="inlineStr">
        <is>
          <t>Concrete</t>
        </is>
      </c>
      <c r="D17" s="16" t="inlineStr">
        <is>
          <t>Slab on grade</t>
        </is>
      </c>
      <c r="E17" s="16" t="inlineStr">
        <is>
          <t>Site</t>
        </is>
      </c>
      <c r="F17" s="26" t="n">
        <v>46073</v>
      </c>
      <c r="G17" s="26" t="n">
        <v>46082</v>
      </c>
      <c r="H17" s="14">
        <f>IF(OR($F17="",$G17=""),"",$G17-$F17+1)</f>
        <v/>
      </c>
      <c r="I17" s="18" t="n">
        <v>0</v>
      </c>
      <c r="J17" s="15" t="inlineStr">
        <is>
          <t>Not Started</t>
        </is>
      </c>
      <c r="K17" s="15" t="inlineStr">
        <is>
          <t>Concrete Foreman</t>
        </is>
      </c>
      <c r="L17" s="15" t="inlineStr">
        <is>
          <t>3.1</t>
        </is>
      </c>
      <c r="M17" s="16" t="inlineStr"/>
      <c r="N17" s="27">
        <f>IF($I17="","",IF($I17=0,$F17-1,$F17+ROUND(($G17-$F17)*$I17,0)))</f>
        <v/>
      </c>
      <c r="O17" s="19" t="n"/>
      <c r="P17" s="19" t="n"/>
      <c r="Q17" s="19" t="n"/>
      <c r="R17" s="19" t="n"/>
      <c r="S17" s="19" t="n"/>
      <c r="T17" s="19" t="n"/>
      <c r="U17" s="19" t="n"/>
      <c r="V17" s="19" t="n"/>
      <c r="W17" s="19" t="n"/>
      <c r="X17" s="19" t="n"/>
      <c r="Y17" s="19" t="n"/>
      <c r="Z17" s="19" t="n"/>
      <c r="AA17" s="19" t="n"/>
      <c r="AB17" s="19" t="n"/>
      <c r="AC17" s="19" t="n"/>
      <c r="AD17" s="19" t="n"/>
      <c r="AE17" s="19" t="n"/>
      <c r="AF17" s="19" t="n"/>
      <c r="AG17" s="19" t="n"/>
      <c r="AH17" s="19" t="n"/>
      <c r="AI17" s="19" t="n"/>
      <c r="AJ17" s="19" t="n"/>
      <c r="AK17" s="19" t="n"/>
      <c r="AL17" s="19" t="n"/>
      <c r="AM17" s="19" t="n"/>
      <c r="AN17" s="19" t="n"/>
      <c r="AO17" s="19" t="n"/>
      <c r="AP17" s="19" t="n"/>
      <c r="AQ17" s="19" t="n"/>
      <c r="AR17" s="19" t="n"/>
      <c r="AS17" s="19" t="n"/>
      <c r="AT17" s="19" t="n"/>
      <c r="AU17" s="19" t="n"/>
      <c r="AV17" s="19" t="n"/>
      <c r="AW17" s="19" t="n"/>
      <c r="AX17" s="19" t="n"/>
      <c r="AY17" s="19" t="n"/>
      <c r="AZ17" s="19" t="n"/>
      <c r="BA17" s="19" t="n"/>
      <c r="BB17" s="19" t="n"/>
      <c r="BC17" s="19" t="n"/>
      <c r="BD17" s="19" t="n"/>
      <c r="BE17" s="19" t="n"/>
      <c r="BF17" s="19" t="n"/>
      <c r="BG17" s="19" t="n"/>
      <c r="BH17" s="19" t="n"/>
      <c r="BI17" s="19" t="n"/>
      <c r="BJ17" s="19" t="n"/>
      <c r="BK17" s="19" t="n"/>
      <c r="BL17" s="19" t="n"/>
      <c r="BM17" s="19" t="n"/>
      <c r="BN17" s="19" t="n"/>
    </row>
    <row r="18" ht="20" customHeight="1">
      <c r="A18" s="12" t="inlineStr">
        <is>
          <t>4.0</t>
        </is>
      </c>
      <c r="B18" s="12" t="inlineStr">
        <is>
          <t>Structure/Framing</t>
        </is>
      </c>
      <c r="C18" s="12" t="n"/>
      <c r="D18" s="13" t="inlineStr">
        <is>
          <t>Structure/Framing</t>
        </is>
      </c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  <c r="AI18" s="12" t="n"/>
      <c r="AJ18" s="12" t="n"/>
      <c r="AK18" s="12" t="n"/>
      <c r="AL18" s="12" t="n"/>
      <c r="AM18" s="12" t="n"/>
      <c r="AN18" s="12" t="n"/>
      <c r="AO18" s="12" t="n"/>
      <c r="AP18" s="12" t="n"/>
      <c r="AQ18" s="12" t="n"/>
      <c r="AR18" s="12" t="n"/>
      <c r="AS18" s="12" t="n"/>
      <c r="AT18" s="12" t="n"/>
      <c r="AU18" s="12" t="n"/>
      <c r="AV18" s="12" t="n"/>
      <c r="AW18" s="12" t="n"/>
      <c r="AX18" s="12" t="n"/>
      <c r="AY18" s="12" t="n"/>
      <c r="AZ18" s="12" t="n"/>
      <c r="BA18" s="12" t="n"/>
      <c r="BB18" s="12" t="n"/>
      <c r="BC18" s="12" t="n"/>
      <c r="BD18" s="12" t="n"/>
      <c r="BE18" s="12" t="n"/>
      <c r="BF18" s="12" t="n"/>
      <c r="BG18" s="12" t="n"/>
      <c r="BH18" s="12" t="n"/>
      <c r="BI18" s="12" t="n"/>
      <c r="BJ18" s="12" t="n"/>
      <c r="BK18" s="12" t="n"/>
      <c r="BL18" s="12" t="n"/>
      <c r="BM18" s="12" t="n"/>
      <c r="BN18" s="12" t="n"/>
    </row>
    <row r="19" outlineLevel="1" ht="18" customHeight="1">
      <c r="A19" s="14" t="inlineStr">
        <is>
          <t>4.1</t>
        </is>
      </c>
      <c r="B19" s="15" t="inlineStr">
        <is>
          <t>Structure/Framing</t>
        </is>
      </c>
      <c r="C19" s="15" t="inlineStr">
        <is>
          <t>Steel</t>
        </is>
      </c>
      <c r="D19" s="16" t="inlineStr">
        <is>
          <t>Erect structural steel</t>
        </is>
      </c>
      <c r="E19" s="16" t="inlineStr">
        <is>
          <t>Building</t>
        </is>
      </c>
      <c r="F19" s="26" t="n">
        <v>46083</v>
      </c>
      <c r="G19" s="26" t="n">
        <v>46097</v>
      </c>
      <c r="H19" s="14">
        <f>IF(OR($F19="",$G19=""),"",$G19-$F19+1)</f>
        <v/>
      </c>
      <c r="I19" s="18" t="n">
        <v>0</v>
      </c>
      <c r="J19" s="15" t="inlineStr">
        <is>
          <t>Not Started</t>
        </is>
      </c>
      <c r="K19" s="15" t="inlineStr">
        <is>
          <t>Steel Foreman</t>
        </is>
      </c>
      <c r="L19" s="15" t="inlineStr">
        <is>
          <t>3.2</t>
        </is>
      </c>
      <c r="M19" s="16" t="inlineStr"/>
      <c r="N19" s="27">
        <f>IF($I19="","",IF($I19=0,$F19-1,$F19+ROUND(($G19-$F19)*$I19,0)))</f>
        <v/>
      </c>
      <c r="O19" s="19" t="n"/>
      <c r="P19" s="19" t="n"/>
      <c r="Q19" s="19" t="n"/>
      <c r="R19" s="19" t="n"/>
      <c r="S19" s="19" t="n"/>
      <c r="T19" s="19" t="n"/>
      <c r="U19" s="19" t="n"/>
      <c r="V19" s="19" t="n"/>
      <c r="W19" s="19" t="n"/>
      <c r="X19" s="19" t="n"/>
      <c r="Y19" s="19" t="n"/>
      <c r="Z19" s="19" t="n"/>
      <c r="AA19" s="19" t="n"/>
      <c r="AB19" s="19" t="n"/>
      <c r="AC19" s="19" t="n"/>
      <c r="AD19" s="19" t="n"/>
      <c r="AE19" s="19" t="n"/>
      <c r="AF19" s="19" t="n"/>
      <c r="AG19" s="19" t="n"/>
      <c r="AH19" s="19" t="n"/>
      <c r="AI19" s="19" t="n"/>
      <c r="AJ19" s="19" t="n"/>
      <c r="AK19" s="19" t="n"/>
      <c r="AL19" s="19" t="n"/>
      <c r="AM19" s="19" t="n"/>
      <c r="AN19" s="19" t="n"/>
      <c r="AO19" s="19" t="n"/>
      <c r="AP19" s="19" t="n"/>
      <c r="AQ19" s="19" t="n"/>
      <c r="AR19" s="19" t="n"/>
      <c r="AS19" s="19" t="n"/>
      <c r="AT19" s="19" t="n"/>
      <c r="AU19" s="19" t="n"/>
      <c r="AV19" s="19" t="n"/>
      <c r="AW19" s="19" t="n"/>
      <c r="AX19" s="19" t="n"/>
      <c r="AY19" s="19" t="n"/>
      <c r="AZ19" s="19" t="n"/>
      <c r="BA19" s="19" t="n"/>
      <c r="BB19" s="19" t="n"/>
      <c r="BC19" s="19" t="n"/>
      <c r="BD19" s="19" t="n"/>
      <c r="BE19" s="19" t="n"/>
      <c r="BF19" s="19" t="n"/>
      <c r="BG19" s="19" t="n"/>
      <c r="BH19" s="19" t="n"/>
      <c r="BI19" s="19" t="n"/>
      <c r="BJ19" s="19" t="n"/>
      <c r="BK19" s="19" t="n"/>
      <c r="BL19" s="19" t="n"/>
      <c r="BM19" s="19" t="n"/>
      <c r="BN19" s="19" t="n"/>
    </row>
    <row r="20" outlineLevel="1" ht="18" customHeight="1">
      <c r="A20" s="14" t="inlineStr">
        <is>
          <t>4.2</t>
        </is>
      </c>
      <c r="B20" s="15" t="inlineStr">
        <is>
          <t>Structure/Framing</t>
        </is>
      </c>
      <c r="C20" s="15" t="inlineStr">
        <is>
          <t>Carpentry</t>
        </is>
      </c>
      <c r="D20" s="16" t="inlineStr">
        <is>
          <t>Exterior framing</t>
        </is>
      </c>
      <c r="E20" s="16" t="inlineStr">
        <is>
          <t>Building</t>
        </is>
      </c>
      <c r="F20" s="26" t="n">
        <v>46091</v>
      </c>
      <c r="G20" s="26" t="n">
        <v>46105</v>
      </c>
      <c r="H20" s="14">
        <f>IF(OR($F20="",$G20=""),"",$G20-$F20+1)</f>
        <v/>
      </c>
      <c r="I20" s="18" t="n">
        <v>0</v>
      </c>
      <c r="J20" s="15" t="inlineStr">
        <is>
          <t>Not Started</t>
        </is>
      </c>
      <c r="K20" s="15" t="inlineStr">
        <is>
          <t>Carpentry Lead</t>
        </is>
      </c>
      <c r="L20" s="15" t="inlineStr">
        <is>
          <t>4.1</t>
        </is>
      </c>
      <c r="M20" s="16" t="inlineStr"/>
      <c r="N20" s="27">
        <f>IF($I20="","",IF($I20=0,$F20-1,$F20+ROUND(($G20-$F20)*$I20,0)))</f>
        <v/>
      </c>
      <c r="O20" s="19" t="n"/>
      <c r="P20" s="19" t="n"/>
      <c r="Q20" s="19" t="n"/>
      <c r="R20" s="19" t="n"/>
      <c r="S20" s="19" t="n"/>
      <c r="T20" s="19" t="n"/>
      <c r="U20" s="19" t="n"/>
      <c r="V20" s="19" t="n"/>
      <c r="W20" s="19" t="n"/>
      <c r="X20" s="19" t="n"/>
      <c r="Y20" s="19" t="n"/>
      <c r="Z20" s="19" t="n"/>
      <c r="AA20" s="19" t="n"/>
      <c r="AB20" s="19" t="n"/>
      <c r="AC20" s="19" t="n"/>
      <c r="AD20" s="19" t="n"/>
      <c r="AE20" s="19" t="n"/>
      <c r="AF20" s="19" t="n"/>
      <c r="AG20" s="19" t="n"/>
      <c r="AH20" s="19" t="n"/>
      <c r="AI20" s="19" t="n"/>
      <c r="AJ20" s="19" t="n"/>
      <c r="AK20" s="19" t="n"/>
      <c r="AL20" s="19" t="n"/>
      <c r="AM20" s="19" t="n"/>
      <c r="AN20" s="19" t="n"/>
      <c r="AO20" s="19" t="n"/>
      <c r="AP20" s="19" t="n"/>
      <c r="AQ20" s="19" t="n"/>
      <c r="AR20" s="19" t="n"/>
      <c r="AS20" s="19" t="n"/>
      <c r="AT20" s="19" t="n"/>
      <c r="AU20" s="19" t="n"/>
      <c r="AV20" s="19" t="n"/>
      <c r="AW20" s="19" t="n"/>
      <c r="AX20" s="19" t="n"/>
      <c r="AY20" s="19" t="n"/>
      <c r="AZ20" s="19" t="n"/>
      <c r="BA20" s="19" t="n"/>
      <c r="BB20" s="19" t="n"/>
      <c r="BC20" s="19" t="n"/>
      <c r="BD20" s="19" t="n"/>
      <c r="BE20" s="19" t="n"/>
      <c r="BF20" s="19" t="n"/>
      <c r="BG20" s="19" t="n"/>
      <c r="BH20" s="19" t="n"/>
      <c r="BI20" s="19" t="n"/>
      <c r="BJ20" s="19" t="n"/>
      <c r="BK20" s="19" t="n"/>
      <c r="BL20" s="19" t="n"/>
      <c r="BM20" s="19" t="n"/>
      <c r="BN20" s="19" t="n"/>
    </row>
    <row r="21" ht="20" customHeight="1">
      <c r="A21" s="12" t="inlineStr">
        <is>
          <t>5.0</t>
        </is>
      </c>
      <c r="B21" s="12" t="inlineStr">
        <is>
          <t>MEP Rough-In</t>
        </is>
      </c>
      <c r="C21" s="12" t="n"/>
      <c r="D21" s="13" t="inlineStr">
        <is>
          <t>MEP Rough-In</t>
        </is>
      </c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  <c r="AI21" s="12" t="n"/>
      <c r="AJ21" s="12" t="n"/>
      <c r="AK21" s="12" t="n"/>
      <c r="AL21" s="12" t="n"/>
      <c r="AM21" s="12" t="n"/>
      <c r="AN21" s="12" t="n"/>
      <c r="AO21" s="12" t="n"/>
      <c r="AP21" s="12" t="n"/>
      <c r="AQ21" s="12" t="n"/>
      <c r="AR21" s="12" t="n"/>
      <c r="AS21" s="12" t="n"/>
      <c r="AT21" s="12" t="n"/>
      <c r="AU21" s="12" t="n"/>
      <c r="AV21" s="12" t="n"/>
      <c r="AW21" s="12" t="n"/>
      <c r="AX21" s="12" t="n"/>
      <c r="AY21" s="12" t="n"/>
      <c r="AZ21" s="12" t="n"/>
      <c r="BA21" s="12" t="n"/>
      <c r="BB21" s="12" t="n"/>
      <c r="BC21" s="12" t="n"/>
      <c r="BD21" s="12" t="n"/>
      <c r="BE21" s="12" t="n"/>
      <c r="BF21" s="12" t="n"/>
      <c r="BG21" s="12" t="n"/>
      <c r="BH21" s="12" t="n"/>
      <c r="BI21" s="12" t="n"/>
      <c r="BJ21" s="12" t="n"/>
      <c r="BK21" s="12" t="n"/>
      <c r="BL21" s="12" t="n"/>
      <c r="BM21" s="12" t="n"/>
      <c r="BN21" s="12" t="n"/>
    </row>
    <row r="22" outlineLevel="1" ht="18" customHeight="1">
      <c r="A22" s="14" t="inlineStr">
        <is>
          <t>5.1</t>
        </is>
      </c>
      <c r="B22" s="15" t="inlineStr">
        <is>
          <t>MEP Rough-In</t>
        </is>
      </c>
      <c r="C22" s="15" t="inlineStr">
        <is>
          <t>Plumbing</t>
        </is>
      </c>
      <c r="D22" s="16" t="inlineStr">
        <is>
          <t>Underground plumbing</t>
        </is>
      </c>
      <c r="E22" s="16" t="inlineStr">
        <is>
          <t>Building</t>
        </is>
      </c>
      <c r="F22" s="26" t="n">
        <v>46087</v>
      </c>
      <c r="G22" s="26" t="n">
        <v>46101</v>
      </c>
      <c r="H22" s="14">
        <f>IF(OR($F22="",$G22=""),"",$G22-$F22+1)</f>
        <v/>
      </c>
      <c r="I22" s="18" t="n">
        <v>0</v>
      </c>
      <c r="J22" s="15" t="inlineStr">
        <is>
          <t>Not Started</t>
        </is>
      </c>
      <c r="K22" s="15" t="inlineStr">
        <is>
          <t>Plumbing Lead</t>
        </is>
      </c>
      <c r="L22" s="15" t="inlineStr">
        <is>
          <t>3.2</t>
        </is>
      </c>
      <c r="M22" s="16" t="inlineStr"/>
      <c r="N22" s="27">
        <f>IF($I22="","",IF($I22=0,$F22-1,$F22+ROUND(($G22-$F22)*$I22,0)))</f>
        <v/>
      </c>
      <c r="O22" s="19" t="n"/>
      <c r="P22" s="19" t="n"/>
      <c r="Q22" s="19" t="n"/>
      <c r="R22" s="19" t="n"/>
      <c r="S22" s="19" t="n"/>
      <c r="T22" s="19" t="n"/>
      <c r="U22" s="19" t="n"/>
      <c r="V22" s="19" t="n"/>
      <c r="W22" s="19" t="n"/>
      <c r="X22" s="19" t="n"/>
      <c r="Y22" s="19" t="n"/>
      <c r="Z22" s="19" t="n"/>
      <c r="AA22" s="19" t="n"/>
      <c r="AB22" s="19" t="n"/>
      <c r="AC22" s="19" t="n"/>
      <c r="AD22" s="19" t="n"/>
      <c r="AE22" s="19" t="n"/>
      <c r="AF22" s="19" t="n"/>
      <c r="AG22" s="19" t="n"/>
      <c r="AH22" s="19" t="n"/>
      <c r="AI22" s="19" t="n"/>
      <c r="AJ22" s="19" t="n"/>
      <c r="AK22" s="19" t="n"/>
      <c r="AL22" s="19" t="n"/>
      <c r="AM22" s="19" t="n"/>
      <c r="AN22" s="19" t="n"/>
      <c r="AO22" s="19" t="n"/>
      <c r="AP22" s="19" t="n"/>
      <c r="AQ22" s="19" t="n"/>
      <c r="AR22" s="19" t="n"/>
      <c r="AS22" s="19" t="n"/>
      <c r="AT22" s="19" t="n"/>
      <c r="AU22" s="19" t="n"/>
      <c r="AV22" s="19" t="n"/>
      <c r="AW22" s="19" t="n"/>
      <c r="AX22" s="19" t="n"/>
      <c r="AY22" s="19" t="n"/>
      <c r="AZ22" s="19" t="n"/>
      <c r="BA22" s="19" t="n"/>
      <c r="BB22" s="19" t="n"/>
      <c r="BC22" s="19" t="n"/>
      <c r="BD22" s="19" t="n"/>
      <c r="BE22" s="19" t="n"/>
      <c r="BF22" s="19" t="n"/>
      <c r="BG22" s="19" t="n"/>
      <c r="BH22" s="19" t="n"/>
      <c r="BI22" s="19" t="n"/>
      <c r="BJ22" s="19" t="n"/>
      <c r="BK22" s="19" t="n"/>
      <c r="BL22" s="19" t="n"/>
      <c r="BM22" s="19" t="n"/>
      <c r="BN22" s="19" t="n"/>
    </row>
    <row r="23" outlineLevel="1" ht="18" customHeight="1">
      <c r="A23" s="14" t="inlineStr">
        <is>
          <t>5.2</t>
        </is>
      </c>
      <c r="B23" s="15" t="inlineStr">
        <is>
          <t>MEP Rough-In</t>
        </is>
      </c>
      <c r="C23" s="15" t="inlineStr">
        <is>
          <t>Electrical</t>
        </is>
      </c>
      <c r="D23" s="16" t="inlineStr">
        <is>
          <t>Electrical rough-in</t>
        </is>
      </c>
      <c r="E23" s="16" t="inlineStr">
        <is>
          <t>Building</t>
        </is>
      </c>
      <c r="F23" s="26" t="n">
        <v>46099</v>
      </c>
      <c r="G23" s="26" t="n">
        <v>46122</v>
      </c>
      <c r="H23" s="14">
        <f>IF(OR($F23="",$G23=""),"",$G23-$F23+1)</f>
        <v/>
      </c>
      <c r="I23" s="18" t="n">
        <v>0</v>
      </c>
      <c r="J23" s="15" t="inlineStr">
        <is>
          <t>Not Started</t>
        </is>
      </c>
      <c r="K23" s="15" t="inlineStr">
        <is>
          <t>Electrical Lead</t>
        </is>
      </c>
      <c r="L23" s="15" t="inlineStr">
        <is>
          <t>4.2</t>
        </is>
      </c>
      <c r="M23" s="16" t="inlineStr"/>
      <c r="N23" s="27">
        <f>IF($I23="","",IF($I23=0,$F23-1,$F23+ROUND(($G23-$F23)*$I23,0)))</f>
        <v/>
      </c>
      <c r="O23" s="19" t="n"/>
      <c r="P23" s="19" t="n"/>
      <c r="Q23" s="19" t="n"/>
      <c r="R23" s="19" t="n"/>
      <c r="S23" s="19" t="n"/>
      <c r="T23" s="19" t="n"/>
      <c r="U23" s="19" t="n"/>
      <c r="V23" s="19" t="n"/>
      <c r="W23" s="19" t="n"/>
      <c r="X23" s="19" t="n"/>
      <c r="Y23" s="19" t="n"/>
      <c r="Z23" s="19" t="n"/>
      <c r="AA23" s="19" t="n"/>
      <c r="AB23" s="19" t="n"/>
      <c r="AC23" s="19" t="n"/>
      <c r="AD23" s="19" t="n"/>
      <c r="AE23" s="19" t="n"/>
      <c r="AF23" s="19" t="n"/>
      <c r="AG23" s="19" t="n"/>
      <c r="AH23" s="19" t="n"/>
      <c r="AI23" s="19" t="n"/>
      <c r="AJ23" s="19" t="n"/>
      <c r="AK23" s="19" t="n"/>
      <c r="AL23" s="19" t="n"/>
      <c r="AM23" s="19" t="n"/>
      <c r="AN23" s="19" t="n"/>
      <c r="AO23" s="19" t="n"/>
      <c r="AP23" s="19" t="n"/>
      <c r="AQ23" s="19" t="n"/>
      <c r="AR23" s="19" t="n"/>
      <c r="AS23" s="19" t="n"/>
      <c r="AT23" s="19" t="n"/>
      <c r="AU23" s="19" t="n"/>
      <c r="AV23" s="19" t="n"/>
      <c r="AW23" s="19" t="n"/>
      <c r="AX23" s="19" t="n"/>
      <c r="AY23" s="19" t="n"/>
      <c r="AZ23" s="19" t="n"/>
      <c r="BA23" s="19" t="n"/>
      <c r="BB23" s="19" t="n"/>
      <c r="BC23" s="19" t="n"/>
      <c r="BD23" s="19" t="n"/>
      <c r="BE23" s="19" t="n"/>
      <c r="BF23" s="19" t="n"/>
      <c r="BG23" s="19" t="n"/>
      <c r="BH23" s="19" t="n"/>
      <c r="BI23" s="19" t="n"/>
      <c r="BJ23" s="19" t="n"/>
      <c r="BK23" s="19" t="n"/>
      <c r="BL23" s="19" t="n"/>
      <c r="BM23" s="19" t="n"/>
      <c r="BN23" s="19" t="n"/>
    </row>
    <row r="24" outlineLevel="1" ht="18" customHeight="1">
      <c r="A24" s="14" t="inlineStr">
        <is>
          <t>5.3</t>
        </is>
      </c>
      <c r="B24" s="15" t="inlineStr">
        <is>
          <t>MEP Rough-In</t>
        </is>
      </c>
      <c r="C24" s="15" t="inlineStr">
        <is>
          <t>Mechanical</t>
        </is>
      </c>
      <c r="D24" s="16" t="inlineStr">
        <is>
          <t>HVAC rough-in</t>
        </is>
      </c>
      <c r="E24" s="16" t="inlineStr">
        <is>
          <t>Building</t>
        </is>
      </c>
      <c r="F24" s="26" t="n">
        <v>46099</v>
      </c>
      <c r="G24" s="26" t="n">
        <v>46122</v>
      </c>
      <c r="H24" s="14">
        <f>IF(OR($F24="",$G24=""),"",$G24-$F24+1)</f>
        <v/>
      </c>
      <c r="I24" s="18" t="n">
        <v>0</v>
      </c>
      <c r="J24" s="15" t="inlineStr">
        <is>
          <t>Not Started</t>
        </is>
      </c>
      <c r="K24" s="15" t="inlineStr">
        <is>
          <t>Mechanical Lead</t>
        </is>
      </c>
      <c r="L24" s="15" t="inlineStr">
        <is>
          <t>4.2</t>
        </is>
      </c>
      <c r="M24" s="16" t="inlineStr"/>
      <c r="N24" s="27">
        <f>IF($I24="","",IF($I24=0,$F24-1,$F24+ROUND(($G24-$F24)*$I24,0)))</f>
        <v/>
      </c>
      <c r="O24" s="19" t="n"/>
      <c r="P24" s="19" t="n"/>
      <c r="Q24" s="19" t="n"/>
      <c r="R24" s="19" t="n"/>
      <c r="S24" s="19" t="n"/>
      <c r="T24" s="19" t="n"/>
      <c r="U24" s="19" t="n"/>
      <c r="V24" s="19" t="n"/>
      <c r="W24" s="19" t="n"/>
      <c r="X24" s="19" t="n"/>
      <c r="Y24" s="19" t="n"/>
      <c r="Z24" s="19" t="n"/>
      <c r="AA24" s="19" t="n"/>
      <c r="AB24" s="19" t="n"/>
      <c r="AC24" s="19" t="n"/>
      <c r="AD24" s="19" t="n"/>
      <c r="AE24" s="19" t="n"/>
      <c r="AF24" s="19" t="n"/>
      <c r="AG24" s="19" t="n"/>
      <c r="AH24" s="19" t="n"/>
      <c r="AI24" s="19" t="n"/>
      <c r="AJ24" s="19" t="n"/>
      <c r="AK24" s="19" t="n"/>
      <c r="AL24" s="19" t="n"/>
      <c r="AM24" s="19" t="n"/>
      <c r="AN24" s="19" t="n"/>
      <c r="AO24" s="19" t="n"/>
      <c r="AP24" s="19" t="n"/>
      <c r="AQ24" s="19" t="n"/>
      <c r="AR24" s="19" t="n"/>
      <c r="AS24" s="19" t="n"/>
      <c r="AT24" s="19" t="n"/>
      <c r="AU24" s="19" t="n"/>
      <c r="AV24" s="19" t="n"/>
      <c r="AW24" s="19" t="n"/>
      <c r="AX24" s="19" t="n"/>
      <c r="AY24" s="19" t="n"/>
      <c r="AZ24" s="19" t="n"/>
      <c r="BA24" s="19" t="n"/>
      <c r="BB24" s="19" t="n"/>
      <c r="BC24" s="19" t="n"/>
      <c r="BD24" s="19" t="n"/>
      <c r="BE24" s="19" t="n"/>
      <c r="BF24" s="19" t="n"/>
      <c r="BG24" s="19" t="n"/>
      <c r="BH24" s="19" t="n"/>
      <c r="BI24" s="19" t="n"/>
      <c r="BJ24" s="19" t="n"/>
      <c r="BK24" s="19" t="n"/>
      <c r="BL24" s="19" t="n"/>
      <c r="BM24" s="19" t="n"/>
      <c r="BN24" s="19" t="n"/>
    </row>
    <row r="25" ht="20" customHeight="1">
      <c r="A25" s="12" t="inlineStr">
        <is>
          <t>6.0</t>
        </is>
      </c>
      <c r="B25" s="12" t="inlineStr">
        <is>
          <t>Envelope</t>
        </is>
      </c>
      <c r="C25" s="12" t="n"/>
      <c r="D25" s="13" t="inlineStr">
        <is>
          <t>Envelope</t>
        </is>
      </c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  <c r="AI25" s="12" t="n"/>
      <c r="AJ25" s="12" t="n"/>
      <c r="AK25" s="12" t="n"/>
      <c r="AL25" s="12" t="n"/>
      <c r="AM25" s="12" t="n"/>
      <c r="AN25" s="12" t="n"/>
      <c r="AO25" s="12" t="n"/>
      <c r="AP25" s="12" t="n"/>
      <c r="AQ25" s="12" t="n"/>
      <c r="AR25" s="12" t="n"/>
      <c r="AS25" s="12" t="n"/>
      <c r="AT25" s="12" t="n"/>
      <c r="AU25" s="12" t="n"/>
      <c r="AV25" s="12" t="n"/>
      <c r="AW25" s="12" t="n"/>
      <c r="AX25" s="12" t="n"/>
      <c r="AY25" s="12" t="n"/>
      <c r="AZ25" s="12" t="n"/>
      <c r="BA25" s="12" t="n"/>
      <c r="BB25" s="12" t="n"/>
      <c r="BC25" s="12" t="n"/>
      <c r="BD25" s="12" t="n"/>
      <c r="BE25" s="12" t="n"/>
      <c r="BF25" s="12" t="n"/>
      <c r="BG25" s="12" t="n"/>
      <c r="BH25" s="12" t="n"/>
      <c r="BI25" s="12" t="n"/>
      <c r="BJ25" s="12" t="n"/>
      <c r="BK25" s="12" t="n"/>
      <c r="BL25" s="12" t="n"/>
      <c r="BM25" s="12" t="n"/>
      <c r="BN25" s="12" t="n"/>
    </row>
    <row r="26" outlineLevel="1" ht="18" customHeight="1">
      <c r="A26" s="14" t="inlineStr">
        <is>
          <t>6.1</t>
        </is>
      </c>
      <c r="B26" s="15" t="inlineStr">
        <is>
          <t>Envelope</t>
        </is>
      </c>
      <c r="C26" s="15" t="inlineStr">
        <is>
          <t>Carpentry</t>
        </is>
      </c>
      <c r="D26" s="16" t="inlineStr">
        <is>
          <t>Windows &amp; doors install</t>
        </is>
      </c>
      <c r="E26" s="16" t="inlineStr">
        <is>
          <t>Building</t>
        </is>
      </c>
      <c r="F26" s="26" t="n">
        <v>46106</v>
      </c>
      <c r="G26" s="26" t="n">
        <v>46119</v>
      </c>
      <c r="H26" s="14">
        <f>IF(OR($F26="",$G26=""),"",$G26-$F26+1)</f>
        <v/>
      </c>
      <c r="I26" s="18" t="n">
        <v>0</v>
      </c>
      <c r="J26" s="15" t="inlineStr">
        <is>
          <t>Not Started</t>
        </is>
      </c>
      <c r="K26" s="15" t="inlineStr">
        <is>
          <t>Envelope Lead</t>
        </is>
      </c>
      <c r="L26" s="15" t="inlineStr">
        <is>
          <t>4.2</t>
        </is>
      </c>
      <c r="M26" s="16" t="inlineStr"/>
      <c r="N26" s="27">
        <f>IF($I26="","",IF($I26=0,$F26-1,$F26+ROUND(($G26-$F26)*$I26,0)))</f>
        <v/>
      </c>
      <c r="O26" s="19" t="n"/>
      <c r="P26" s="19" t="n"/>
      <c r="Q26" s="19" t="n"/>
      <c r="R26" s="19" t="n"/>
      <c r="S26" s="19" t="n"/>
      <c r="T26" s="19" t="n"/>
      <c r="U26" s="19" t="n"/>
      <c r="V26" s="19" t="n"/>
      <c r="W26" s="19" t="n"/>
      <c r="X26" s="19" t="n"/>
      <c r="Y26" s="19" t="n"/>
      <c r="Z26" s="19" t="n"/>
      <c r="AA26" s="19" t="n"/>
      <c r="AB26" s="19" t="n"/>
      <c r="AC26" s="19" t="n"/>
      <c r="AD26" s="19" t="n"/>
      <c r="AE26" s="19" t="n"/>
      <c r="AF26" s="19" t="n"/>
      <c r="AG26" s="19" t="n"/>
      <c r="AH26" s="19" t="n"/>
      <c r="AI26" s="19" t="n"/>
      <c r="AJ26" s="19" t="n"/>
      <c r="AK26" s="19" t="n"/>
      <c r="AL26" s="19" t="n"/>
      <c r="AM26" s="19" t="n"/>
      <c r="AN26" s="19" t="n"/>
      <c r="AO26" s="19" t="n"/>
      <c r="AP26" s="19" t="n"/>
      <c r="AQ26" s="19" t="n"/>
      <c r="AR26" s="19" t="n"/>
      <c r="AS26" s="19" t="n"/>
      <c r="AT26" s="19" t="n"/>
      <c r="AU26" s="19" t="n"/>
      <c r="AV26" s="19" t="n"/>
      <c r="AW26" s="19" t="n"/>
      <c r="AX26" s="19" t="n"/>
      <c r="AY26" s="19" t="n"/>
      <c r="AZ26" s="19" t="n"/>
      <c r="BA26" s="19" t="n"/>
      <c r="BB26" s="19" t="n"/>
      <c r="BC26" s="19" t="n"/>
      <c r="BD26" s="19" t="n"/>
      <c r="BE26" s="19" t="n"/>
      <c r="BF26" s="19" t="n"/>
      <c r="BG26" s="19" t="n"/>
      <c r="BH26" s="19" t="n"/>
      <c r="BI26" s="19" t="n"/>
      <c r="BJ26" s="19" t="n"/>
      <c r="BK26" s="19" t="n"/>
      <c r="BL26" s="19" t="n"/>
      <c r="BM26" s="19" t="n"/>
      <c r="BN26" s="19" t="n"/>
    </row>
    <row r="27" outlineLevel="1" ht="18" customHeight="1">
      <c r="A27" s="14" t="inlineStr">
        <is>
          <t>6.2</t>
        </is>
      </c>
      <c r="B27" s="15" t="inlineStr">
        <is>
          <t>Envelope</t>
        </is>
      </c>
      <c r="C27" s="15" t="inlineStr">
        <is>
          <t>GC</t>
        </is>
      </c>
      <c r="D27" s="16" t="inlineStr">
        <is>
          <t>Roofing</t>
        </is>
      </c>
      <c r="E27" s="16" t="inlineStr">
        <is>
          <t>Building</t>
        </is>
      </c>
      <c r="F27" s="26" t="n">
        <v>46106</v>
      </c>
      <c r="G27" s="26" t="n">
        <v>46117</v>
      </c>
      <c r="H27" s="14">
        <f>IF(OR($F27="",$G27=""),"",$G27-$F27+1)</f>
        <v/>
      </c>
      <c r="I27" s="18" t="n">
        <v>0</v>
      </c>
      <c r="J27" s="15" t="inlineStr">
        <is>
          <t>Not Started</t>
        </is>
      </c>
      <c r="K27" s="15" t="inlineStr">
        <is>
          <t>Envelope Lead</t>
        </is>
      </c>
      <c r="L27" s="15" t="inlineStr">
        <is>
          <t>4.2</t>
        </is>
      </c>
      <c r="M27" s="16" t="inlineStr"/>
      <c r="N27" s="27">
        <f>IF($I27="","",IF($I27=0,$F27-1,$F27+ROUND(($G27-$F27)*$I27,0)))</f>
        <v/>
      </c>
      <c r="O27" s="19" t="n"/>
      <c r="P27" s="19" t="n"/>
      <c r="Q27" s="19" t="n"/>
      <c r="R27" s="19" t="n"/>
      <c r="S27" s="19" t="n"/>
      <c r="T27" s="19" t="n"/>
      <c r="U27" s="19" t="n"/>
      <c r="V27" s="19" t="n"/>
      <c r="W27" s="19" t="n"/>
      <c r="X27" s="19" t="n"/>
      <c r="Y27" s="19" t="n"/>
      <c r="Z27" s="19" t="n"/>
      <c r="AA27" s="19" t="n"/>
      <c r="AB27" s="19" t="n"/>
      <c r="AC27" s="19" t="n"/>
      <c r="AD27" s="19" t="n"/>
      <c r="AE27" s="19" t="n"/>
      <c r="AF27" s="19" t="n"/>
      <c r="AG27" s="19" t="n"/>
      <c r="AH27" s="19" t="n"/>
      <c r="AI27" s="19" t="n"/>
      <c r="AJ27" s="19" t="n"/>
      <c r="AK27" s="19" t="n"/>
      <c r="AL27" s="19" t="n"/>
      <c r="AM27" s="19" t="n"/>
      <c r="AN27" s="19" t="n"/>
      <c r="AO27" s="19" t="n"/>
      <c r="AP27" s="19" t="n"/>
      <c r="AQ27" s="19" t="n"/>
      <c r="AR27" s="19" t="n"/>
      <c r="AS27" s="19" t="n"/>
      <c r="AT27" s="19" t="n"/>
      <c r="AU27" s="19" t="n"/>
      <c r="AV27" s="19" t="n"/>
      <c r="AW27" s="19" t="n"/>
      <c r="AX27" s="19" t="n"/>
      <c r="AY27" s="19" t="n"/>
      <c r="AZ27" s="19" t="n"/>
      <c r="BA27" s="19" t="n"/>
      <c r="BB27" s="19" t="n"/>
      <c r="BC27" s="19" t="n"/>
      <c r="BD27" s="19" t="n"/>
      <c r="BE27" s="19" t="n"/>
      <c r="BF27" s="19" t="n"/>
      <c r="BG27" s="19" t="n"/>
      <c r="BH27" s="19" t="n"/>
      <c r="BI27" s="19" t="n"/>
      <c r="BJ27" s="19" t="n"/>
      <c r="BK27" s="19" t="n"/>
      <c r="BL27" s="19" t="n"/>
      <c r="BM27" s="19" t="n"/>
      <c r="BN27" s="19" t="n"/>
    </row>
    <row r="28" ht="20" customHeight="1">
      <c r="A28" s="12" t="inlineStr">
        <is>
          <t>7.0</t>
        </is>
      </c>
      <c r="B28" s="12" t="inlineStr">
        <is>
          <t>Interiors/Finishes</t>
        </is>
      </c>
      <c r="C28" s="12" t="n"/>
      <c r="D28" s="13" t="inlineStr">
        <is>
          <t>Interiors/Finishes</t>
        </is>
      </c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  <c r="AI28" s="12" t="n"/>
      <c r="AJ28" s="12" t="n"/>
      <c r="AK28" s="12" t="n"/>
      <c r="AL28" s="12" t="n"/>
      <c r="AM28" s="12" t="n"/>
      <c r="AN28" s="12" t="n"/>
      <c r="AO28" s="12" t="n"/>
      <c r="AP28" s="12" t="n"/>
      <c r="AQ28" s="12" t="n"/>
      <c r="AR28" s="12" t="n"/>
      <c r="AS28" s="12" t="n"/>
      <c r="AT28" s="12" t="n"/>
      <c r="AU28" s="12" t="n"/>
      <c r="AV28" s="12" t="n"/>
      <c r="AW28" s="12" t="n"/>
      <c r="AX28" s="12" t="n"/>
      <c r="AY28" s="12" t="n"/>
      <c r="AZ28" s="12" t="n"/>
      <c r="BA28" s="12" t="n"/>
      <c r="BB28" s="12" t="n"/>
      <c r="BC28" s="12" t="n"/>
      <c r="BD28" s="12" t="n"/>
      <c r="BE28" s="12" t="n"/>
      <c r="BF28" s="12" t="n"/>
      <c r="BG28" s="12" t="n"/>
      <c r="BH28" s="12" t="n"/>
      <c r="BI28" s="12" t="n"/>
      <c r="BJ28" s="12" t="n"/>
      <c r="BK28" s="12" t="n"/>
      <c r="BL28" s="12" t="n"/>
      <c r="BM28" s="12" t="n"/>
      <c r="BN28" s="12" t="n"/>
    </row>
    <row r="29" outlineLevel="1" ht="18" customHeight="1">
      <c r="A29" s="14" t="inlineStr">
        <is>
          <t>7.1</t>
        </is>
      </c>
      <c r="B29" s="15" t="inlineStr">
        <is>
          <t>Interiors/Finishes</t>
        </is>
      </c>
      <c r="C29" s="15" t="inlineStr">
        <is>
          <t>Drywall</t>
        </is>
      </c>
      <c r="D29" s="16" t="inlineStr">
        <is>
          <t>Hang + finish drywall</t>
        </is>
      </c>
      <c r="E29" s="16" t="inlineStr">
        <is>
          <t>Building</t>
        </is>
      </c>
      <c r="F29" s="26" t="n">
        <v>46123</v>
      </c>
      <c r="G29" s="26" t="n">
        <v>46145</v>
      </c>
      <c r="H29" s="14">
        <f>IF(OR($F29="",$G29=""),"",$G29-$F29+1)</f>
        <v/>
      </c>
      <c r="I29" s="18" t="n">
        <v>0</v>
      </c>
      <c r="J29" s="15" t="inlineStr">
        <is>
          <t>Not Started</t>
        </is>
      </c>
      <c r="K29" s="15" t="inlineStr">
        <is>
          <t>Drywall Lead</t>
        </is>
      </c>
      <c r="L29" s="15" t="inlineStr">
        <is>
          <t>5.2</t>
        </is>
      </c>
      <c r="M29" s="16" t="inlineStr"/>
      <c r="N29" s="27">
        <f>IF($I29="","",IF($I29=0,$F29-1,$F29+ROUND(($G29-$F29)*$I29,0)))</f>
        <v/>
      </c>
      <c r="O29" s="19" t="n"/>
      <c r="P29" s="19" t="n"/>
      <c r="Q29" s="19" t="n"/>
      <c r="R29" s="19" t="n"/>
      <c r="S29" s="19" t="n"/>
      <c r="T29" s="19" t="n"/>
      <c r="U29" s="19" t="n"/>
      <c r="V29" s="19" t="n"/>
      <c r="W29" s="19" t="n"/>
      <c r="X29" s="19" t="n"/>
      <c r="Y29" s="19" t="n"/>
      <c r="Z29" s="19" t="n"/>
      <c r="AA29" s="19" t="n"/>
      <c r="AB29" s="19" t="n"/>
      <c r="AC29" s="19" t="n"/>
      <c r="AD29" s="19" t="n"/>
      <c r="AE29" s="19" t="n"/>
      <c r="AF29" s="19" t="n"/>
      <c r="AG29" s="19" t="n"/>
      <c r="AH29" s="19" t="n"/>
      <c r="AI29" s="19" t="n"/>
      <c r="AJ29" s="19" t="n"/>
      <c r="AK29" s="19" t="n"/>
      <c r="AL29" s="19" t="n"/>
      <c r="AM29" s="19" t="n"/>
      <c r="AN29" s="19" t="n"/>
      <c r="AO29" s="19" t="n"/>
      <c r="AP29" s="19" t="n"/>
      <c r="AQ29" s="19" t="n"/>
      <c r="AR29" s="19" t="n"/>
      <c r="AS29" s="19" t="n"/>
      <c r="AT29" s="19" t="n"/>
      <c r="AU29" s="19" t="n"/>
      <c r="AV29" s="19" t="n"/>
      <c r="AW29" s="19" t="n"/>
      <c r="AX29" s="19" t="n"/>
      <c r="AY29" s="19" t="n"/>
      <c r="AZ29" s="19" t="n"/>
      <c r="BA29" s="19" t="n"/>
      <c r="BB29" s="19" t="n"/>
      <c r="BC29" s="19" t="n"/>
      <c r="BD29" s="19" t="n"/>
      <c r="BE29" s="19" t="n"/>
      <c r="BF29" s="19" t="n"/>
      <c r="BG29" s="19" t="n"/>
      <c r="BH29" s="19" t="n"/>
      <c r="BI29" s="19" t="n"/>
      <c r="BJ29" s="19" t="n"/>
      <c r="BK29" s="19" t="n"/>
      <c r="BL29" s="19" t="n"/>
      <c r="BM29" s="19" t="n"/>
      <c r="BN29" s="19" t="n"/>
    </row>
    <row r="30" outlineLevel="1" ht="18" customHeight="1">
      <c r="A30" s="14" t="inlineStr">
        <is>
          <t>7.2</t>
        </is>
      </c>
      <c r="B30" s="15" t="inlineStr">
        <is>
          <t>Interiors/Finishes</t>
        </is>
      </c>
      <c r="C30" s="15" t="inlineStr">
        <is>
          <t>Painting</t>
        </is>
      </c>
      <c r="D30" s="16" t="inlineStr">
        <is>
          <t>Prime + paint</t>
        </is>
      </c>
      <c r="E30" s="16" t="inlineStr">
        <is>
          <t>Building</t>
        </is>
      </c>
      <c r="F30" s="26" t="n">
        <v>46137</v>
      </c>
      <c r="G30" s="26" t="n">
        <v>46157</v>
      </c>
      <c r="H30" s="14">
        <f>IF(OR($F30="",$G30=""),"",$G30-$F30+1)</f>
        <v/>
      </c>
      <c r="I30" s="18" t="n">
        <v>0</v>
      </c>
      <c r="J30" s="15" t="inlineStr">
        <is>
          <t>Not Started</t>
        </is>
      </c>
      <c r="K30" s="15" t="inlineStr">
        <is>
          <t>Painting Lead</t>
        </is>
      </c>
      <c r="L30" s="15" t="inlineStr">
        <is>
          <t>7.1</t>
        </is>
      </c>
      <c r="M30" s="16" t="inlineStr"/>
      <c r="N30" s="27">
        <f>IF($I30="","",IF($I30=0,$F30-1,$F30+ROUND(($G30-$F30)*$I30,0)))</f>
        <v/>
      </c>
      <c r="O30" s="19" t="n"/>
      <c r="P30" s="19" t="n"/>
      <c r="Q30" s="19" t="n"/>
      <c r="R30" s="19" t="n"/>
      <c r="S30" s="19" t="n"/>
      <c r="T30" s="19" t="n"/>
      <c r="U30" s="19" t="n"/>
      <c r="V30" s="19" t="n"/>
      <c r="W30" s="19" t="n"/>
      <c r="X30" s="19" t="n"/>
      <c r="Y30" s="19" t="n"/>
      <c r="Z30" s="19" t="n"/>
      <c r="AA30" s="19" t="n"/>
      <c r="AB30" s="19" t="n"/>
      <c r="AC30" s="19" t="n"/>
      <c r="AD30" s="19" t="n"/>
      <c r="AE30" s="19" t="n"/>
      <c r="AF30" s="19" t="n"/>
      <c r="AG30" s="19" t="n"/>
      <c r="AH30" s="19" t="n"/>
      <c r="AI30" s="19" t="n"/>
      <c r="AJ30" s="19" t="n"/>
      <c r="AK30" s="19" t="n"/>
      <c r="AL30" s="19" t="n"/>
      <c r="AM30" s="19" t="n"/>
      <c r="AN30" s="19" t="n"/>
      <c r="AO30" s="19" t="n"/>
      <c r="AP30" s="19" t="n"/>
      <c r="AQ30" s="19" t="n"/>
      <c r="AR30" s="19" t="n"/>
      <c r="AS30" s="19" t="n"/>
      <c r="AT30" s="19" t="n"/>
      <c r="AU30" s="19" t="n"/>
      <c r="AV30" s="19" t="n"/>
      <c r="AW30" s="19" t="n"/>
      <c r="AX30" s="19" t="n"/>
      <c r="AY30" s="19" t="n"/>
      <c r="AZ30" s="19" t="n"/>
      <c r="BA30" s="19" t="n"/>
      <c r="BB30" s="19" t="n"/>
      <c r="BC30" s="19" t="n"/>
      <c r="BD30" s="19" t="n"/>
      <c r="BE30" s="19" t="n"/>
      <c r="BF30" s="19" t="n"/>
      <c r="BG30" s="19" t="n"/>
      <c r="BH30" s="19" t="n"/>
      <c r="BI30" s="19" t="n"/>
      <c r="BJ30" s="19" t="n"/>
      <c r="BK30" s="19" t="n"/>
      <c r="BL30" s="19" t="n"/>
      <c r="BM30" s="19" t="n"/>
      <c r="BN30" s="19" t="n"/>
    </row>
    <row r="31" outlineLevel="1" ht="18" customHeight="1">
      <c r="A31" s="14" t="inlineStr">
        <is>
          <t>7.3</t>
        </is>
      </c>
      <c r="B31" s="15" t="inlineStr">
        <is>
          <t>Interiors/Finishes</t>
        </is>
      </c>
      <c r="C31" s="15" t="inlineStr">
        <is>
          <t>Flooring</t>
        </is>
      </c>
      <c r="D31" s="16" t="inlineStr">
        <is>
          <t>Flooring install</t>
        </is>
      </c>
      <c r="E31" s="16" t="inlineStr">
        <is>
          <t>Building</t>
        </is>
      </c>
      <c r="F31" s="26" t="n">
        <v>46148</v>
      </c>
      <c r="G31" s="26" t="n">
        <v>46162</v>
      </c>
      <c r="H31" s="14">
        <f>IF(OR($F31="",$G31=""),"",$G31-$F31+1)</f>
        <v/>
      </c>
      <c r="I31" s="18" t="n">
        <v>0</v>
      </c>
      <c r="J31" s="15" t="inlineStr">
        <is>
          <t>Not Started</t>
        </is>
      </c>
      <c r="K31" s="15" t="inlineStr">
        <is>
          <t>Flooring Lead</t>
        </is>
      </c>
      <c r="L31" s="15" t="inlineStr">
        <is>
          <t>7.2</t>
        </is>
      </c>
      <c r="M31" s="16" t="inlineStr"/>
      <c r="N31" s="27">
        <f>IF($I31="","",IF($I31=0,$F31-1,$F31+ROUND(($G31-$F31)*$I31,0)))</f>
        <v/>
      </c>
      <c r="O31" s="19" t="n"/>
      <c r="P31" s="19" t="n"/>
      <c r="Q31" s="19" t="n"/>
      <c r="R31" s="19" t="n"/>
      <c r="S31" s="19" t="n"/>
      <c r="T31" s="19" t="n"/>
      <c r="U31" s="19" t="n"/>
      <c r="V31" s="19" t="n"/>
      <c r="W31" s="19" t="n"/>
      <c r="X31" s="19" t="n"/>
      <c r="Y31" s="19" t="n"/>
      <c r="Z31" s="19" t="n"/>
      <c r="AA31" s="19" t="n"/>
      <c r="AB31" s="19" t="n"/>
      <c r="AC31" s="19" t="n"/>
      <c r="AD31" s="19" t="n"/>
      <c r="AE31" s="19" t="n"/>
      <c r="AF31" s="19" t="n"/>
      <c r="AG31" s="19" t="n"/>
      <c r="AH31" s="19" t="n"/>
      <c r="AI31" s="19" t="n"/>
      <c r="AJ31" s="19" t="n"/>
      <c r="AK31" s="19" t="n"/>
      <c r="AL31" s="19" t="n"/>
      <c r="AM31" s="19" t="n"/>
      <c r="AN31" s="19" t="n"/>
      <c r="AO31" s="19" t="n"/>
      <c r="AP31" s="19" t="n"/>
      <c r="AQ31" s="19" t="n"/>
      <c r="AR31" s="19" t="n"/>
      <c r="AS31" s="19" t="n"/>
      <c r="AT31" s="19" t="n"/>
      <c r="AU31" s="19" t="n"/>
      <c r="AV31" s="19" t="n"/>
      <c r="AW31" s="19" t="n"/>
      <c r="AX31" s="19" t="n"/>
      <c r="AY31" s="19" t="n"/>
      <c r="AZ31" s="19" t="n"/>
      <c r="BA31" s="19" t="n"/>
      <c r="BB31" s="19" t="n"/>
      <c r="BC31" s="19" t="n"/>
      <c r="BD31" s="19" t="n"/>
      <c r="BE31" s="19" t="n"/>
      <c r="BF31" s="19" t="n"/>
      <c r="BG31" s="19" t="n"/>
      <c r="BH31" s="19" t="n"/>
      <c r="BI31" s="19" t="n"/>
      <c r="BJ31" s="19" t="n"/>
      <c r="BK31" s="19" t="n"/>
      <c r="BL31" s="19" t="n"/>
      <c r="BM31" s="19" t="n"/>
      <c r="BN31" s="19" t="n"/>
    </row>
    <row r="32" ht="20" customHeight="1">
      <c r="A32" s="12" t="inlineStr">
        <is>
          <t>8.0</t>
        </is>
      </c>
      <c r="B32" s="12" t="inlineStr">
        <is>
          <t>Commissioning/Closeout</t>
        </is>
      </c>
      <c r="C32" s="12" t="n"/>
      <c r="D32" s="13" t="inlineStr">
        <is>
          <t>Commissioning/Closeout</t>
        </is>
      </c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  <c r="AI32" s="12" t="n"/>
      <c r="AJ32" s="12" t="n"/>
      <c r="AK32" s="12" t="n"/>
      <c r="AL32" s="12" t="n"/>
      <c r="AM32" s="12" t="n"/>
      <c r="AN32" s="12" t="n"/>
      <c r="AO32" s="12" t="n"/>
      <c r="AP32" s="12" t="n"/>
      <c r="AQ32" s="12" t="n"/>
      <c r="AR32" s="12" t="n"/>
      <c r="AS32" s="12" t="n"/>
      <c r="AT32" s="12" t="n"/>
      <c r="AU32" s="12" t="n"/>
      <c r="AV32" s="12" t="n"/>
      <c r="AW32" s="12" t="n"/>
      <c r="AX32" s="12" t="n"/>
      <c r="AY32" s="12" t="n"/>
      <c r="AZ32" s="12" t="n"/>
      <c r="BA32" s="12" t="n"/>
      <c r="BB32" s="12" t="n"/>
      <c r="BC32" s="12" t="n"/>
      <c r="BD32" s="12" t="n"/>
      <c r="BE32" s="12" t="n"/>
      <c r="BF32" s="12" t="n"/>
      <c r="BG32" s="12" t="n"/>
      <c r="BH32" s="12" t="n"/>
      <c r="BI32" s="12" t="n"/>
      <c r="BJ32" s="12" t="n"/>
      <c r="BK32" s="12" t="n"/>
      <c r="BL32" s="12" t="n"/>
      <c r="BM32" s="12" t="n"/>
      <c r="BN32" s="12" t="n"/>
    </row>
    <row r="33" outlineLevel="1" ht="18" customHeight="1">
      <c r="A33" s="14" t="inlineStr">
        <is>
          <t>8.1</t>
        </is>
      </c>
      <c r="B33" s="15" t="inlineStr">
        <is>
          <t>Commissioning/Closeout</t>
        </is>
      </c>
      <c r="C33" s="15" t="inlineStr">
        <is>
          <t>Inspections</t>
        </is>
      </c>
      <c r="D33" s="16" t="inlineStr">
        <is>
          <t>Final inspections</t>
        </is>
      </c>
      <c r="E33" s="16" t="inlineStr">
        <is>
          <t>Building</t>
        </is>
      </c>
      <c r="F33" s="26" t="n">
        <v>46163</v>
      </c>
      <c r="G33" s="26" t="n">
        <v>46172</v>
      </c>
      <c r="H33" s="14">
        <f>IF(OR($F33="",$G33=""),"",$G33-$F33+1)</f>
        <v/>
      </c>
      <c r="I33" s="18" t="n">
        <v>0</v>
      </c>
      <c r="J33" s="15" t="inlineStr">
        <is>
          <t>Not Started</t>
        </is>
      </c>
      <c r="K33" s="15" t="inlineStr">
        <is>
          <t>PM</t>
        </is>
      </c>
      <c r="L33" s="15" t="inlineStr">
        <is>
          <t>7.3</t>
        </is>
      </c>
      <c r="M33" s="16" t="inlineStr"/>
      <c r="N33" s="27">
        <f>IF($I33="","",IF($I33=0,$F33-1,$F33+ROUND(($G33-$F33)*$I33,0)))</f>
        <v/>
      </c>
      <c r="O33" s="19" t="n"/>
      <c r="P33" s="19" t="n"/>
      <c r="Q33" s="19" t="n"/>
      <c r="R33" s="19" t="n"/>
      <c r="S33" s="19" t="n"/>
      <c r="T33" s="19" t="n"/>
      <c r="U33" s="19" t="n"/>
      <c r="V33" s="19" t="n"/>
      <c r="W33" s="19" t="n"/>
      <c r="X33" s="19" t="n"/>
      <c r="Y33" s="19" t="n"/>
      <c r="Z33" s="19" t="n"/>
      <c r="AA33" s="19" t="n"/>
      <c r="AB33" s="19" t="n"/>
      <c r="AC33" s="19" t="n"/>
      <c r="AD33" s="19" t="n"/>
      <c r="AE33" s="19" t="n"/>
      <c r="AF33" s="19" t="n"/>
      <c r="AG33" s="19" t="n"/>
      <c r="AH33" s="19" t="n"/>
      <c r="AI33" s="19" t="n"/>
      <c r="AJ33" s="19" t="n"/>
      <c r="AK33" s="19" t="n"/>
      <c r="AL33" s="19" t="n"/>
      <c r="AM33" s="19" t="n"/>
      <c r="AN33" s="19" t="n"/>
      <c r="AO33" s="19" t="n"/>
      <c r="AP33" s="19" t="n"/>
      <c r="AQ33" s="19" t="n"/>
      <c r="AR33" s="19" t="n"/>
      <c r="AS33" s="19" t="n"/>
      <c r="AT33" s="19" t="n"/>
      <c r="AU33" s="19" t="n"/>
      <c r="AV33" s="19" t="n"/>
      <c r="AW33" s="19" t="n"/>
      <c r="AX33" s="19" t="n"/>
      <c r="AY33" s="19" t="n"/>
      <c r="AZ33" s="19" t="n"/>
      <c r="BA33" s="19" t="n"/>
      <c r="BB33" s="19" t="n"/>
      <c r="BC33" s="19" t="n"/>
      <c r="BD33" s="19" t="n"/>
      <c r="BE33" s="19" t="n"/>
      <c r="BF33" s="19" t="n"/>
      <c r="BG33" s="19" t="n"/>
      <c r="BH33" s="19" t="n"/>
      <c r="BI33" s="19" t="n"/>
      <c r="BJ33" s="19" t="n"/>
      <c r="BK33" s="19" t="n"/>
      <c r="BL33" s="19" t="n"/>
      <c r="BM33" s="19" t="n"/>
      <c r="BN33" s="19" t="n"/>
    </row>
    <row r="34" outlineLevel="1" ht="18" customHeight="1">
      <c r="A34" s="14" t="inlineStr">
        <is>
          <t>8.2</t>
        </is>
      </c>
      <c r="B34" s="15" t="inlineStr">
        <is>
          <t>Commissioning/Closeout</t>
        </is>
      </c>
      <c r="C34" s="15" t="inlineStr">
        <is>
          <t>GC</t>
        </is>
      </c>
      <c r="D34" s="16" t="inlineStr">
        <is>
          <t>Punch list + turnover</t>
        </is>
      </c>
      <c r="E34" s="16" t="inlineStr">
        <is>
          <t>Building</t>
        </is>
      </c>
      <c r="F34" s="26" t="n">
        <v>46173</v>
      </c>
      <c r="G34" s="26" t="n">
        <v>46187</v>
      </c>
      <c r="H34" s="14">
        <f>IF(OR($F34="",$G34=""),"",$G34-$F34+1)</f>
        <v/>
      </c>
      <c r="I34" s="18" t="n">
        <v>0</v>
      </c>
      <c r="J34" s="15" t="inlineStr">
        <is>
          <t>Not Started</t>
        </is>
      </c>
      <c r="K34" s="15" t="inlineStr">
        <is>
          <t>PM</t>
        </is>
      </c>
      <c r="L34" s="15" t="inlineStr">
        <is>
          <t>8.1</t>
        </is>
      </c>
      <c r="M34" s="16" t="inlineStr"/>
      <c r="N34" s="27">
        <f>IF($I34="","",IF($I34=0,$F34-1,$F34+ROUND(($G34-$F34)*$I34,0)))</f>
        <v/>
      </c>
      <c r="O34" s="19" t="n"/>
      <c r="P34" s="19" t="n"/>
      <c r="Q34" s="19" t="n"/>
      <c r="R34" s="19" t="n"/>
      <c r="S34" s="19" t="n"/>
      <c r="T34" s="19" t="n"/>
      <c r="U34" s="19" t="n"/>
      <c r="V34" s="19" t="n"/>
      <c r="W34" s="19" t="n"/>
      <c r="X34" s="19" t="n"/>
      <c r="Y34" s="19" t="n"/>
      <c r="Z34" s="19" t="n"/>
      <c r="AA34" s="19" t="n"/>
      <c r="AB34" s="19" t="n"/>
      <c r="AC34" s="19" t="n"/>
      <c r="AD34" s="19" t="n"/>
      <c r="AE34" s="19" t="n"/>
      <c r="AF34" s="19" t="n"/>
      <c r="AG34" s="19" t="n"/>
      <c r="AH34" s="19" t="n"/>
      <c r="AI34" s="19" t="n"/>
      <c r="AJ34" s="19" t="n"/>
      <c r="AK34" s="19" t="n"/>
      <c r="AL34" s="19" t="n"/>
      <c r="AM34" s="19" t="n"/>
      <c r="AN34" s="19" t="n"/>
      <c r="AO34" s="19" t="n"/>
      <c r="AP34" s="19" t="n"/>
      <c r="AQ34" s="19" t="n"/>
      <c r="AR34" s="19" t="n"/>
      <c r="AS34" s="19" t="n"/>
      <c r="AT34" s="19" t="n"/>
      <c r="AU34" s="19" t="n"/>
      <c r="AV34" s="19" t="n"/>
      <c r="AW34" s="19" t="n"/>
      <c r="AX34" s="19" t="n"/>
      <c r="AY34" s="19" t="n"/>
      <c r="AZ34" s="19" t="n"/>
      <c r="BA34" s="19" t="n"/>
      <c r="BB34" s="19" t="n"/>
      <c r="BC34" s="19" t="n"/>
      <c r="BD34" s="19" t="n"/>
      <c r="BE34" s="19" t="n"/>
      <c r="BF34" s="19" t="n"/>
      <c r="BG34" s="19" t="n"/>
      <c r="BH34" s="19" t="n"/>
      <c r="BI34" s="19" t="n"/>
      <c r="BJ34" s="19" t="n"/>
      <c r="BK34" s="19" t="n"/>
      <c r="BL34" s="19" t="n"/>
      <c r="BM34" s="19" t="n"/>
      <c r="BN34" s="19" t="n"/>
    </row>
  </sheetData>
  <autoFilter ref="A8:M34"/>
  <mergeCells count="2">
    <mergeCell ref="A1:AI1"/>
    <mergeCell ref="A6:C6"/>
  </mergeCells>
  <conditionalFormatting sqref="O9:BN34">
    <cfRule type="expression" priority="13" dxfId="0" stopIfTrue="1">
      <formula>AND(O$7&gt;=$F9,O$7&lt;=$N9,$I9&gt;0)</formula>
    </cfRule>
    <cfRule type="expression" priority="14" dxfId="1" stopIfTrue="1">
      <formula>AND(O$7&gt;=$F9,O$7&lt;=$G9,O$7&gt;$N9,$B9="Preconstruction")</formula>
    </cfRule>
    <cfRule type="expression" priority="15" dxfId="2" stopIfTrue="1">
      <formula>AND(O$7&gt;=$F9,O$7&lt;=$G9,O$7&gt;$N9,$B9="Sitework")</formula>
    </cfRule>
    <cfRule type="expression" priority="16" dxfId="3" stopIfTrue="1">
      <formula>AND(O$7&gt;=$F9,O$7&lt;=$G9,O$7&gt;$N9,$B9="Foundation")</formula>
    </cfRule>
    <cfRule type="expression" priority="17" dxfId="4" stopIfTrue="1">
      <formula>AND(O$7&gt;=$F9,O$7&lt;=$G9,O$7&gt;$N9,$B9="Structure/Framing")</formula>
    </cfRule>
    <cfRule type="expression" priority="18" dxfId="5" stopIfTrue="1">
      <formula>AND(O$7&gt;=$F9,O$7&lt;=$G9,O$7&gt;$N9,$B9="MEP Rough-In")</formula>
    </cfRule>
    <cfRule type="expression" priority="19" dxfId="6" stopIfTrue="1">
      <formula>AND(O$7&gt;=$F9,O$7&lt;=$G9,O$7&gt;$N9,$B9="Envelope")</formula>
    </cfRule>
    <cfRule type="expression" priority="20" dxfId="7" stopIfTrue="1">
      <formula>AND(O$7&gt;=$F9,O$7&lt;=$G9,O$7&gt;$N9,$B9="Interiors/Finishes")</formula>
    </cfRule>
    <cfRule type="expression" priority="21" dxfId="8" stopIfTrue="1">
      <formula>AND(O$7&gt;=$F9,O$7&lt;=$G9,O$7&gt;$N9,$B9="FF&amp;E")</formula>
    </cfRule>
    <cfRule type="expression" priority="22" dxfId="9" stopIfTrue="1">
      <formula>AND(O$7&gt;=$F9,O$7&lt;=$G9,O$7&gt;$N9,$B9="Commissioning/Closeout")</formula>
    </cfRule>
  </conditionalFormatting>
  <conditionalFormatting sqref="O7:BN8">
    <cfRule type="expression" priority="23" dxfId="3">
      <formula>(O$7=TODAY())</formula>
    </cfRule>
  </conditionalFormatting>
  <conditionalFormatting sqref="A9:M34">
    <cfRule type="expression" priority="24" dxfId="10">
      <formula>($J9="Blocked")</formula>
    </cfRule>
  </conditionalFormatting>
  <dataValidations count="4">
    <dataValidation sqref="B9:B34" showDropDown="0" showInputMessage="0" showErrorMessage="0" allowBlank="1" type="list">
      <formula1>=Phases</formula1>
    </dataValidation>
    <dataValidation sqref="C9:C34" showDropDown="0" showInputMessage="0" showErrorMessage="0" allowBlank="1" type="list">
      <formula1>=Trades</formula1>
    </dataValidation>
    <dataValidation sqref="J9:J34" showDropDown="0" showInputMessage="0" showErrorMessage="0" allowBlank="1" type="list">
      <formula1>=Statuses</formula1>
    </dataValidation>
    <dataValidation sqref="I9:I34" showDropDown="0" showInputMessage="0" showErrorMessage="0" allowBlank="1" type="decimal" operator="between">
      <formula1>0</formula1>
      <formula2>1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16" customWidth="1" min="3" max="3"/>
  </cols>
  <sheetData>
    <row r="1">
      <c r="A1" s="35" t="inlineStr">
        <is>
          <t>Phases</t>
        </is>
      </c>
      <c r="B1" s="35" t="inlineStr">
        <is>
          <t>Trades</t>
        </is>
      </c>
      <c r="C1" s="35" t="inlineStr">
        <is>
          <t>Statuses</t>
        </is>
      </c>
    </row>
    <row r="2">
      <c r="A2" t="inlineStr">
        <is>
          <t>Preconstruction</t>
        </is>
      </c>
      <c r="B2" t="inlineStr">
        <is>
          <t>GC</t>
        </is>
      </c>
      <c r="C2" t="inlineStr">
        <is>
          <t>Not Started</t>
        </is>
      </c>
    </row>
    <row r="3">
      <c r="A3" t="inlineStr">
        <is>
          <t>Sitework</t>
        </is>
      </c>
      <c r="B3" t="inlineStr">
        <is>
          <t>Survey</t>
        </is>
      </c>
      <c r="C3" t="inlineStr">
        <is>
          <t>In Progress</t>
        </is>
      </c>
    </row>
    <row r="4">
      <c r="A4" t="inlineStr">
        <is>
          <t>Foundation</t>
        </is>
      </c>
      <c r="B4" t="inlineStr">
        <is>
          <t>Earthwork</t>
        </is>
      </c>
      <c r="C4" t="inlineStr">
        <is>
          <t>Blocked</t>
        </is>
      </c>
    </row>
    <row r="5">
      <c r="A5" t="inlineStr">
        <is>
          <t>Structure/Framing</t>
        </is>
      </c>
      <c r="B5" t="inlineStr">
        <is>
          <t>Concrete</t>
        </is>
      </c>
      <c r="C5" t="inlineStr">
        <is>
          <t>On Hold</t>
        </is>
      </c>
    </row>
    <row r="6">
      <c r="A6" t="inlineStr">
        <is>
          <t>MEP Rough-In</t>
        </is>
      </c>
      <c r="B6" t="inlineStr">
        <is>
          <t>Steel</t>
        </is>
      </c>
      <c r="C6" t="inlineStr">
        <is>
          <t>Complete</t>
        </is>
      </c>
    </row>
    <row r="7">
      <c r="A7" t="inlineStr">
        <is>
          <t>Envelope</t>
        </is>
      </c>
      <c r="B7" t="inlineStr">
        <is>
          <t>Carpentry</t>
        </is>
      </c>
    </row>
    <row r="8">
      <c r="A8" t="inlineStr">
        <is>
          <t>Interiors/Finishes</t>
        </is>
      </c>
      <c r="B8" t="inlineStr">
        <is>
          <t>Mechanical</t>
        </is>
      </c>
    </row>
    <row r="9">
      <c r="A9" t="inlineStr">
        <is>
          <t>FF&amp;E</t>
        </is>
      </c>
      <c r="B9" t="inlineStr">
        <is>
          <t>Electrical</t>
        </is>
      </c>
    </row>
    <row r="10">
      <c r="A10" t="inlineStr">
        <is>
          <t>Commissioning/Closeout</t>
        </is>
      </c>
      <c r="B10" t="inlineStr">
        <is>
          <t>Plumbing</t>
        </is>
      </c>
    </row>
    <row r="11">
      <c r="B11" t="inlineStr">
        <is>
          <t>Fire Protection</t>
        </is>
      </c>
    </row>
    <row r="12">
      <c r="B12" t="inlineStr">
        <is>
          <t>Drywall</t>
        </is>
      </c>
    </row>
    <row r="13">
      <c r="B13" t="inlineStr">
        <is>
          <t>Flooring</t>
        </is>
      </c>
    </row>
    <row r="14">
      <c r="B14" t="inlineStr">
        <is>
          <t>Painting</t>
        </is>
      </c>
    </row>
    <row r="15">
      <c r="B15" t="inlineStr">
        <is>
          <t>HVAC Controls</t>
        </is>
      </c>
    </row>
    <row r="16">
      <c r="B16" t="inlineStr">
        <is>
          <t>Landscaping</t>
        </is>
      </c>
    </row>
    <row r="17">
      <c r="B17" t="inlineStr">
        <is>
          <t>Inspections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2026-01-04T19:41:39Z</dcterms:created>
  <dcterms:modified xmlns:dcterms="http://purl.org/dc/terms/" xmlns:xsi="http://www.w3.org/2001/XMLSchema-instance" xsi:type="dcterms:W3CDTF">2026-01-04T19:47:52Z</dcterms:modified>
</cp:coreProperties>
</file>