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 activeTab="3"/>
  </bookViews>
  <sheets>
    <sheet name="README" sheetId="1" r:id="rId1"/>
    <sheet name="GANTT" sheetId="2" r:id="rId2"/>
    <sheet name="TASKS" sheetId="3" r:id="rId3"/>
    <sheet name="DASHBOARD" sheetId="4" r:id="rId4"/>
    <sheet name="LOOKUPS" sheetId="5" r:id="rId5"/>
  </sheets>
  <calcPr calcId="144525"/>
</workbook>
</file>

<file path=xl/calcChain.xml><?xml version="1.0" encoding="utf-8"?>
<calcChain xmlns="http://schemas.openxmlformats.org/spreadsheetml/2006/main">
  <c r="A45" i="4" l="1"/>
  <c r="B45" i="4" s="1"/>
  <c r="A44" i="4"/>
  <c r="B44" i="4" s="1"/>
  <c r="A43" i="4"/>
  <c r="B43" i="4" s="1"/>
  <c r="A42" i="4"/>
  <c r="B42" i="4" s="1"/>
  <c r="A41" i="4"/>
  <c r="B41" i="4" s="1"/>
  <c r="A40" i="4"/>
  <c r="B40" i="4" s="1"/>
  <c r="A39" i="4"/>
  <c r="B39" i="4" s="1"/>
  <c r="A38" i="4"/>
  <c r="B38" i="4" s="1"/>
  <c r="A37" i="4"/>
  <c r="B37" i="4" s="1"/>
  <c r="A36" i="4"/>
  <c r="B36" i="4" s="1"/>
  <c r="A35" i="4"/>
  <c r="B35" i="4" s="1"/>
  <c r="A34" i="4"/>
  <c r="B34" i="4" s="1"/>
  <c r="A33" i="4"/>
  <c r="B33" i="4" s="1"/>
  <c r="A32" i="4"/>
  <c r="B32" i="4" s="1"/>
  <c r="A31" i="4"/>
  <c r="B31" i="4" s="1"/>
  <c r="A30" i="4"/>
  <c r="B30" i="4" s="1"/>
  <c r="A29" i="4"/>
  <c r="B29" i="4" s="1"/>
  <c r="A28" i="4"/>
  <c r="B28" i="4" s="1"/>
  <c r="A27" i="4"/>
  <c r="B27" i="4" s="1"/>
  <c r="A26" i="4"/>
  <c r="B26" i="4" s="1"/>
  <c r="A25" i="4"/>
  <c r="B25" i="4" s="1"/>
  <c r="A24" i="4"/>
  <c r="B24" i="4" s="1"/>
  <c r="A23" i="4"/>
  <c r="B23" i="4" s="1"/>
  <c r="A22" i="4"/>
  <c r="B22" i="4" s="1"/>
  <c r="B17" i="4"/>
  <c r="B16" i="4"/>
  <c r="B15" i="4"/>
  <c r="B14" i="4"/>
  <c r="B13" i="4"/>
  <c r="J6" i="4"/>
  <c r="G6" i="4"/>
  <c r="D6" i="4"/>
  <c r="A6" i="4"/>
  <c r="J12" i="3"/>
  <c r="I12" i="3"/>
  <c r="H12" i="3"/>
  <c r="G12" i="3"/>
  <c r="J11" i="3"/>
  <c r="I11" i="3"/>
  <c r="H11" i="3"/>
  <c r="G11" i="3"/>
  <c r="J10" i="3"/>
  <c r="I10" i="3"/>
  <c r="H10" i="3"/>
  <c r="G10" i="3"/>
  <c r="J9" i="3"/>
  <c r="I9" i="3"/>
  <c r="H9" i="3"/>
  <c r="G9" i="3"/>
  <c r="J8" i="3"/>
  <c r="I8" i="3"/>
  <c r="H8" i="3"/>
  <c r="G8" i="3"/>
  <c r="J7" i="3"/>
  <c r="I7" i="3"/>
  <c r="H7" i="3"/>
  <c r="G7" i="3"/>
  <c r="CP257" i="2"/>
  <c r="CO257" i="2"/>
  <c r="J257" i="2"/>
  <c r="I257" i="2"/>
  <c r="H257" i="2"/>
  <c r="G257" i="2"/>
  <c r="F257" i="2"/>
  <c r="E257" i="2"/>
  <c r="D257" i="2"/>
  <c r="C257" i="2"/>
  <c r="B257" i="2"/>
  <c r="A257" i="2"/>
  <c r="CQ256" i="2"/>
  <c r="CP256" i="2"/>
  <c r="CO256" i="2"/>
  <c r="J256" i="2"/>
  <c r="I256" i="2"/>
  <c r="H256" i="2"/>
  <c r="G256" i="2"/>
  <c r="F256" i="2"/>
  <c r="E256" i="2"/>
  <c r="D256" i="2"/>
  <c r="C256" i="2"/>
  <c r="B256" i="2"/>
  <c r="A256" i="2"/>
  <c r="CQ255" i="2"/>
  <c r="CP255" i="2"/>
  <c r="CO255" i="2"/>
  <c r="J255" i="2"/>
  <c r="I255" i="2"/>
  <c r="H255" i="2"/>
  <c r="G255" i="2"/>
  <c r="F255" i="2"/>
  <c r="E255" i="2"/>
  <c r="D255" i="2"/>
  <c r="C255" i="2"/>
  <c r="B255" i="2"/>
  <c r="A255" i="2"/>
  <c r="CP254" i="2"/>
  <c r="CO254" i="2"/>
  <c r="J254" i="2"/>
  <c r="I254" i="2"/>
  <c r="H254" i="2"/>
  <c r="G254" i="2"/>
  <c r="F254" i="2"/>
  <c r="E254" i="2"/>
  <c r="D254" i="2"/>
  <c r="C254" i="2"/>
  <c r="B254" i="2"/>
  <c r="A254" i="2"/>
  <c r="CQ253" i="2"/>
  <c r="CP253" i="2"/>
  <c r="CO253" i="2"/>
  <c r="J253" i="2"/>
  <c r="I253" i="2"/>
  <c r="H253" i="2"/>
  <c r="G253" i="2"/>
  <c r="F253" i="2"/>
  <c r="E253" i="2"/>
  <c r="D253" i="2"/>
  <c r="C253" i="2"/>
  <c r="B253" i="2"/>
  <c r="A253" i="2"/>
  <c r="CQ252" i="2"/>
  <c r="CP252" i="2"/>
  <c r="CO252" i="2"/>
  <c r="J252" i="2"/>
  <c r="I252" i="2"/>
  <c r="H252" i="2"/>
  <c r="G252" i="2"/>
  <c r="F252" i="2"/>
  <c r="E252" i="2"/>
  <c r="D252" i="2"/>
  <c r="C252" i="2"/>
  <c r="B252" i="2"/>
  <c r="A252" i="2"/>
  <c r="CP251" i="2"/>
  <c r="CO251" i="2"/>
  <c r="J251" i="2"/>
  <c r="I251" i="2"/>
  <c r="H251" i="2"/>
  <c r="G251" i="2"/>
  <c r="F251" i="2"/>
  <c r="E251" i="2"/>
  <c r="D251" i="2"/>
  <c r="C251" i="2"/>
  <c r="B251" i="2"/>
  <c r="A251" i="2"/>
  <c r="CQ250" i="2"/>
  <c r="CP250" i="2"/>
  <c r="CO250" i="2"/>
  <c r="J250" i="2"/>
  <c r="I250" i="2"/>
  <c r="H250" i="2"/>
  <c r="G250" i="2"/>
  <c r="F250" i="2"/>
  <c r="E250" i="2"/>
  <c r="D250" i="2"/>
  <c r="C250" i="2"/>
  <c r="B250" i="2"/>
  <c r="A250" i="2"/>
  <c r="CQ249" i="2"/>
  <c r="CP249" i="2"/>
  <c r="CO249" i="2"/>
  <c r="J249" i="2"/>
  <c r="I249" i="2"/>
  <c r="H249" i="2"/>
  <c r="G249" i="2"/>
  <c r="F249" i="2"/>
  <c r="E249" i="2"/>
  <c r="D249" i="2"/>
  <c r="C249" i="2"/>
  <c r="B249" i="2"/>
  <c r="A249" i="2"/>
  <c r="CP248" i="2"/>
  <c r="CO248" i="2"/>
  <c r="J248" i="2"/>
  <c r="I248" i="2"/>
  <c r="H248" i="2"/>
  <c r="G248" i="2"/>
  <c r="F248" i="2"/>
  <c r="E248" i="2"/>
  <c r="D248" i="2"/>
  <c r="C248" i="2"/>
  <c r="B248" i="2"/>
  <c r="A248" i="2"/>
  <c r="CQ247" i="2"/>
  <c r="CP247" i="2"/>
  <c r="CO247" i="2"/>
  <c r="J247" i="2"/>
  <c r="I247" i="2"/>
  <c r="H247" i="2"/>
  <c r="G247" i="2"/>
  <c r="F247" i="2"/>
  <c r="E247" i="2"/>
  <c r="D247" i="2"/>
  <c r="C247" i="2"/>
  <c r="B247" i="2"/>
  <c r="A247" i="2"/>
  <c r="CQ246" i="2"/>
  <c r="CP246" i="2"/>
  <c r="CO246" i="2"/>
  <c r="J246" i="2"/>
  <c r="I246" i="2"/>
  <c r="H246" i="2"/>
  <c r="G246" i="2"/>
  <c r="F246" i="2"/>
  <c r="E246" i="2"/>
  <c r="D246" i="2"/>
  <c r="C246" i="2"/>
  <c r="B246" i="2"/>
  <c r="A246" i="2"/>
  <c r="CP245" i="2"/>
  <c r="CO245" i="2"/>
  <c r="J245" i="2"/>
  <c r="I245" i="2"/>
  <c r="H245" i="2"/>
  <c r="G245" i="2"/>
  <c r="F245" i="2"/>
  <c r="E245" i="2"/>
  <c r="D245" i="2"/>
  <c r="C245" i="2"/>
  <c r="B245" i="2"/>
  <c r="A245" i="2"/>
  <c r="CQ244" i="2"/>
  <c r="CP244" i="2"/>
  <c r="CO244" i="2"/>
  <c r="J244" i="2"/>
  <c r="I244" i="2"/>
  <c r="H244" i="2"/>
  <c r="G244" i="2"/>
  <c r="F244" i="2"/>
  <c r="E244" i="2"/>
  <c r="D244" i="2"/>
  <c r="C244" i="2"/>
  <c r="B244" i="2"/>
  <c r="A244" i="2"/>
  <c r="CQ243" i="2"/>
  <c r="CP243" i="2"/>
  <c r="CO243" i="2"/>
  <c r="J243" i="2"/>
  <c r="I243" i="2"/>
  <c r="H243" i="2"/>
  <c r="G243" i="2"/>
  <c r="F243" i="2"/>
  <c r="E243" i="2"/>
  <c r="D243" i="2"/>
  <c r="C243" i="2"/>
  <c r="B243" i="2"/>
  <c r="A243" i="2"/>
  <c r="CP242" i="2"/>
  <c r="CO242" i="2"/>
  <c r="J242" i="2"/>
  <c r="I242" i="2"/>
  <c r="H242" i="2"/>
  <c r="G242" i="2"/>
  <c r="F242" i="2"/>
  <c r="E242" i="2"/>
  <c r="D242" i="2"/>
  <c r="C242" i="2"/>
  <c r="B242" i="2"/>
  <c r="A242" i="2"/>
  <c r="CQ241" i="2"/>
  <c r="CP241" i="2"/>
  <c r="CO241" i="2"/>
  <c r="J241" i="2"/>
  <c r="I241" i="2"/>
  <c r="H241" i="2"/>
  <c r="G241" i="2"/>
  <c r="F241" i="2"/>
  <c r="E241" i="2"/>
  <c r="D241" i="2"/>
  <c r="C241" i="2"/>
  <c r="B241" i="2"/>
  <c r="A241" i="2"/>
  <c r="CQ240" i="2"/>
  <c r="CP240" i="2"/>
  <c r="CO240" i="2"/>
  <c r="J240" i="2"/>
  <c r="I240" i="2"/>
  <c r="H240" i="2"/>
  <c r="G240" i="2"/>
  <c r="F240" i="2"/>
  <c r="E240" i="2"/>
  <c r="D240" i="2"/>
  <c r="C240" i="2"/>
  <c r="B240" i="2"/>
  <c r="A240" i="2"/>
  <c r="CP239" i="2"/>
  <c r="CO239" i="2"/>
  <c r="J239" i="2"/>
  <c r="I239" i="2"/>
  <c r="H239" i="2"/>
  <c r="G239" i="2"/>
  <c r="F239" i="2"/>
  <c r="E239" i="2"/>
  <c r="D239" i="2"/>
  <c r="C239" i="2"/>
  <c r="B239" i="2"/>
  <c r="A239" i="2"/>
  <c r="CQ238" i="2"/>
  <c r="CP238" i="2"/>
  <c r="CO238" i="2"/>
  <c r="J238" i="2"/>
  <c r="I238" i="2"/>
  <c r="H238" i="2"/>
  <c r="G238" i="2"/>
  <c r="F238" i="2"/>
  <c r="E238" i="2"/>
  <c r="D238" i="2"/>
  <c r="C238" i="2"/>
  <c r="B238" i="2"/>
  <c r="A238" i="2"/>
  <c r="CQ237" i="2"/>
  <c r="CP237" i="2"/>
  <c r="CO237" i="2"/>
  <c r="J237" i="2"/>
  <c r="I237" i="2"/>
  <c r="H237" i="2"/>
  <c r="G237" i="2"/>
  <c r="F237" i="2"/>
  <c r="E237" i="2"/>
  <c r="D237" i="2"/>
  <c r="C237" i="2"/>
  <c r="B237" i="2"/>
  <c r="A237" i="2"/>
  <c r="CP236" i="2"/>
  <c r="CO236" i="2"/>
  <c r="J236" i="2"/>
  <c r="I236" i="2"/>
  <c r="H236" i="2"/>
  <c r="G236" i="2"/>
  <c r="F236" i="2"/>
  <c r="E236" i="2"/>
  <c r="D236" i="2"/>
  <c r="C236" i="2"/>
  <c r="B236" i="2"/>
  <c r="A236" i="2"/>
  <c r="CQ235" i="2"/>
  <c r="CP235" i="2"/>
  <c r="CO235" i="2"/>
  <c r="J235" i="2"/>
  <c r="I235" i="2"/>
  <c r="H235" i="2"/>
  <c r="G235" i="2"/>
  <c r="F235" i="2"/>
  <c r="E235" i="2"/>
  <c r="D235" i="2"/>
  <c r="C235" i="2"/>
  <c r="B235" i="2"/>
  <c r="A235" i="2"/>
  <c r="CQ234" i="2"/>
  <c r="CP234" i="2"/>
  <c r="CO234" i="2"/>
  <c r="J234" i="2"/>
  <c r="I234" i="2"/>
  <c r="H234" i="2"/>
  <c r="G234" i="2"/>
  <c r="F234" i="2"/>
  <c r="E234" i="2"/>
  <c r="D234" i="2"/>
  <c r="C234" i="2"/>
  <c r="B234" i="2"/>
  <c r="A234" i="2"/>
  <c r="CP233" i="2"/>
  <c r="CO233" i="2"/>
  <c r="J233" i="2"/>
  <c r="I233" i="2"/>
  <c r="H233" i="2"/>
  <c r="G233" i="2"/>
  <c r="F233" i="2"/>
  <c r="E233" i="2"/>
  <c r="D233" i="2"/>
  <c r="C233" i="2"/>
  <c r="B233" i="2"/>
  <c r="A233" i="2"/>
  <c r="CQ232" i="2"/>
  <c r="CP232" i="2"/>
  <c r="CO232" i="2"/>
  <c r="J232" i="2"/>
  <c r="I232" i="2"/>
  <c r="H232" i="2"/>
  <c r="G232" i="2"/>
  <c r="F232" i="2"/>
  <c r="E232" i="2"/>
  <c r="D232" i="2"/>
  <c r="C232" i="2"/>
  <c r="B232" i="2"/>
  <c r="A232" i="2"/>
  <c r="CQ231" i="2"/>
  <c r="CP231" i="2"/>
  <c r="CO231" i="2"/>
  <c r="J231" i="2"/>
  <c r="I231" i="2"/>
  <c r="H231" i="2"/>
  <c r="G231" i="2"/>
  <c r="F231" i="2"/>
  <c r="E231" i="2"/>
  <c r="D231" i="2"/>
  <c r="C231" i="2"/>
  <c r="B231" i="2"/>
  <c r="A231" i="2"/>
  <c r="CP230" i="2"/>
  <c r="CO230" i="2"/>
  <c r="J230" i="2"/>
  <c r="I230" i="2"/>
  <c r="H230" i="2"/>
  <c r="G230" i="2"/>
  <c r="F230" i="2"/>
  <c r="E230" i="2"/>
  <c r="D230" i="2"/>
  <c r="C230" i="2"/>
  <c r="B230" i="2"/>
  <c r="A230" i="2"/>
  <c r="CQ229" i="2"/>
  <c r="CP229" i="2"/>
  <c r="CO229" i="2"/>
  <c r="J229" i="2"/>
  <c r="I229" i="2"/>
  <c r="H229" i="2"/>
  <c r="G229" i="2"/>
  <c r="F229" i="2"/>
  <c r="E229" i="2"/>
  <c r="D229" i="2"/>
  <c r="C229" i="2"/>
  <c r="B229" i="2"/>
  <c r="A229" i="2"/>
  <c r="CQ228" i="2"/>
  <c r="CP228" i="2"/>
  <c r="CO228" i="2"/>
  <c r="J228" i="2"/>
  <c r="I228" i="2"/>
  <c r="H228" i="2"/>
  <c r="G228" i="2"/>
  <c r="F228" i="2"/>
  <c r="E228" i="2"/>
  <c r="D228" i="2"/>
  <c r="C228" i="2"/>
  <c r="B228" i="2"/>
  <c r="A228" i="2"/>
  <c r="CP227" i="2"/>
  <c r="CO227" i="2"/>
  <c r="J227" i="2"/>
  <c r="I227" i="2"/>
  <c r="H227" i="2"/>
  <c r="G227" i="2"/>
  <c r="F227" i="2"/>
  <c r="E227" i="2"/>
  <c r="D227" i="2"/>
  <c r="C227" i="2"/>
  <c r="B227" i="2"/>
  <c r="A227" i="2"/>
  <c r="CQ226" i="2"/>
  <c r="CP226" i="2"/>
  <c r="CO226" i="2"/>
  <c r="J226" i="2"/>
  <c r="I226" i="2"/>
  <c r="H226" i="2"/>
  <c r="G226" i="2"/>
  <c r="F226" i="2"/>
  <c r="E226" i="2"/>
  <c r="D226" i="2"/>
  <c r="C226" i="2"/>
  <c r="B226" i="2"/>
  <c r="A226" i="2"/>
  <c r="CQ225" i="2"/>
  <c r="CP225" i="2"/>
  <c r="CO225" i="2"/>
  <c r="J225" i="2"/>
  <c r="I225" i="2"/>
  <c r="H225" i="2"/>
  <c r="G225" i="2"/>
  <c r="F225" i="2"/>
  <c r="E225" i="2"/>
  <c r="D225" i="2"/>
  <c r="C225" i="2"/>
  <c r="B225" i="2"/>
  <c r="A225" i="2"/>
  <c r="CP224" i="2"/>
  <c r="CO224" i="2"/>
  <c r="J224" i="2"/>
  <c r="I224" i="2"/>
  <c r="H224" i="2"/>
  <c r="G224" i="2"/>
  <c r="F224" i="2"/>
  <c r="E224" i="2"/>
  <c r="D224" i="2"/>
  <c r="C224" i="2"/>
  <c r="B224" i="2"/>
  <c r="A224" i="2"/>
  <c r="CQ223" i="2"/>
  <c r="CP223" i="2"/>
  <c r="CO223" i="2"/>
  <c r="J223" i="2"/>
  <c r="I223" i="2"/>
  <c r="H223" i="2"/>
  <c r="G223" i="2"/>
  <c r="F223" i="2"/>
  <c r="E223" i="2"/>
  <c r="D223" i="2"/>
  <c r="C223" i="2"/>
  <c r="B223" i="2"/>
  <c r="A223" i="2"/>
  <c r="CQ222" i="2"/>
  <c r="CP222" i="2"/>
  <c r="CO222" i="2"/>
  <c r="J222" i="2"/>
  <c r="I222" i="2"/>
  <c r="H222" i="2"/>
  <c r="G222" i="2"/>
  <c r="F222" i="2"/>
  <c r="E222" i="2"/>
  <c r="D222" i="2"/>
  <c r="C222" i="2"/>
  <c r="B222" i="2"/>
  <c r="A222" i="2"/>
  <c r="CP221" i="2"/>
  <c r="CO221" i="2"/>
  <c r="J221" i="2"/>
  <c r="I221" i="2"/>
  <c r="H221" i="2"/>
  <c r="G221" i="2"/>
  <c r="F221" i="2"/>
  <c r="E221" i="2"/>
  <c r="D221" i="2"/>
  <c r="C221" i="2"/>
  <c r="B221" i="2"/>
  <c r="A221" i="2"/>
  <c r="CQ220" i="2"/>
  <c r="CP220" i="2"/>
  <c r="CO220" i="2"/>
  <c r="J220" i="2"/>
  <c r="I220" i="2"/>
  <c r="H220" i="2"/>
  <c r="G220" i="2"/>
  <c r="F220" i="2"/>
  <c r="E220" i="2"/>
  <c r="D220" i="2"/>
  <c r="C220" i="2"/>
  <c r="B220" i="2"/>
  <c r="A220" i="2"/>
  <c r="CQ219" i="2"/>
  <c r="CP219" i="2"/>
  <c r="CO219" i="2"/>
  <c r="J219" i="2"/>
  <c r="I219" i="2"/>
  <c r="H219" i="2"/>
  <c r="G219" i="2"/>
  <c r="F219" i="2"/>
  <c r="E219" i="2"/>
  <c r="D219" i="2"/>
  <c r="C219" i="2"/>
  <c r="B219" i="2"/>
  <c r="A219" i="2"/>
  <c r="CP218" i="2"/>
  <c r="CO218" i="2"/>
  <c r="J218" i="2"/>
  <c r="I218" i="2"/>
  <c r="H218" i="2"/>
  <c r="G218" i="2"/>
  <c r="F218" i="2"/>
  <c r="E218" i="2"/>
  <c r="D218" i="2"/>
  <c r="C218" i="2"/>
  <c r="B218" i="2"/>
  <c r="A218" i="2"/>
  <c r="CQ217" i="2"/>
  <c r="CP217" i="2"/>
  <c r="CO217" i="2"/>
  <c r="J217" i="2"/>
  <c r="I217" i="2"/>
  <c r="H217" i="2"/>
  <c r="G217" i="2"/>
  <c r="F217" i="2"/>
  <c r="E217" i="2"/>
  <c r="D217" i="2"/>
  <c r="C217" i="2"/>
  <c r="B217" i="2"/>
  <c r="A217" i="2"/>
  <c r="CQ216" i="2"/>
  <c r="CP216" i="2"/>
  <c r="CO216" i="2"/>
  <c r="J216" i="2"/>
  <c r="I216" i="2"/>
  <c r="H216" i="2"/>
  <c r="G216" i="2"/>
  <c r="F216" i="2"/>
  <c r="E216" i="2"/>
  <c r="D216" i="2"/>
  <c r="C216" i="2"/>
  <c r="B216" i="2"/>
  <c r="A216" i="2"/>
  <c r="CP215" i="2"/>
  <c r="CO215" i="2"/>
  <c r="J215" i="2"/>
  <c r="I215" i="2"/>
  <c r="H215" i="2"/>
  <c r="G215" i="2"/>
  <c r="F215" i="2"/>
  <c r="E215" i="2"/>
  <c r="D215" i="2"/>
  <c r="C215" i="2"/>
  <c r="B215" i="2"/>
  <c r="A215" i="2"/>
  <c r="CQ214" i="2"/>
  <c r="CP214" i="2"/>
  <c r="CO214" i="2"/>
  <c r="J214" i="2"/>
  <c r="I214" i="2"/>
  <c r="H214" i="2"/>
  <c r="G214" i="2"/>
  <c r="F214" i="2"/>
  <c r="E214" i="2"/>
  <c r="D214" i="2"/>
  <c r="C214" i="2"/>
  <c r="B214" i="2"/>
  <c r="A214" i="2"/>
  <c r="CQ213" i="2"/>
  <c r="CP213" i="2"/>
  <c r="CO213" i="2"/>
  <c r="J213" i="2"/>
  <c r="I213" i="2"/>
  <c r="H213" i="2"/>
  <c r="G213" i="2"/>
  <c r="F213" i="2"/>
  <c r="E213" i="2"/>
  <c r="D213" i="2"/>
  <c r="C213" i="2"/>
  <c r="B213" i="2"/>
  <c r="A213" i="2"/>
  <c r="CP212" i="2"/>
  <c r="CO212" i="2"/>
  <c r="J212" i="2"/>
  <c r="I212" i="2"/>
  <c r="H212" i="2"/>
  <c r="G212" i="2"/>
  <c r="F212" i="2"/>
  <c r="E212" i="2"/>
  <c r="D212" i="2"/>
  <c r="C212" i="2"/>
  <c r="B212" i="2"/>
  <c r="A212" i="2"/>
  <c r="CQ211" i="2"/>
  <c r="CP211" i="2"/>
  <c r="CO211" i="2"/>
  <c r="J211" i="2"/>
  <c r="I211" i="2"/>
  <c r="H211" i="2"/>
  <c r="G211" i="2"/>
  <c r="F211" i="2"/>
  <c r="E211" i="2"/>
  <c r="D211" i="2"/>
  <c r="C211" i="2"/>
  <c r="B211" i="2"/>
  <c r="A211" i="2"/>
  <c r="CQ210" i="2"/>
  <c r="CP210" i="2"/>
  <c r="CO210" i="2"/>
  <c r="J210" i="2"/>
  <c r="I210" i="2"/>
  <c r="H210" i="2"/>
  <c r="G210" i="2"/>
  <c r="F210" i="2"/>
  <c r="E210" i="2"/>
  <c r="D210" i="2"/>
  <c r="C210" i="2"/>
  <c r="B210" i="2"/>
  <c r="A210" i="2"/>
  <c r="CP209" i="2"/>
  <c r="CO209" i="2"/>
  <c r="J209" i="2"/>
  <c r="I209" i="2"/>
  <c r="H209" i="2"/>
  <c r="G209" i="2"/>
  <c r="F209" i="2"/>
  <c r="E209" i="2"/>
  <c r="D209" i="2"/>
  <c r="C209" i="2"/>
  <c r="B209" i="2"/>
  <c r="A209" i="2"/>
  <c r="CQ208" i="2"/>
  <c r="CP208" i="2"/>
  <c r="CO208" i="2"/>
  <c r="J208" i="2"/>
  <c r="I208" i="2"/>
  <c r="H208" i="2"/>
  <c r="G208" i="2"/>
  <c r="F208" i="2"/>
  <c r="E208" i="2"/>
  <c r="D208" i="2"/>
  <c r="C208" i="2"/>
  <c r="B208" i="2"/>
  <c r="A208" i="2"/>
  <c r="CQ207" i="2"/>
  <c r="CP207" i="2"/>
  <c r="CO207" i="2"/>
  <c r="J207" i="2"/>
  <c r="I207" i="2"/>
  <c r="H207" i="2"/>
  <c r="G207" i="2"/>
  <c r="F207" i="2"/>
  <c r="E207" i="2"/>
  <c r="D207" i="2"/>
  <c r="C207" i="2"/>
  <c r="B207" i="2"/>
  <c r="A207" i="2"/>
  <c r="CP206" i="2"/>
  <c r="CO206" i="2"/>
  <c r="J206" i="2"/>
  <c r="I206" i="2"/>
  <c r="H206" i="2"/>
  <c r="G206" i="2"/>
  <c r="F206" i="2"/>
  <c r="E206" i="2"/>
  <c r="D206" i="2"/>
  <c r="C206" i="2"/>
  <c r="B206" i="2"/>
  <c r="A206" i="2"/>
  <c r="CQ205" i="2"/>
  <c r="CP205" i="2"/>
  <c r="CO205" i="2"/>
  <c r="J205" i="2"/>
  <c r="I205" i="2"/>
  <c r="H205" i="2"/>
  <c r="G205" i="2"/>
  <c r="F205" i="2"/>
  <c r="E205" i="2"/>
  <c r="D205" i="2"/>
  <c r="C205" i="2"/>
  <c r="B205" i="2"/>
  <c r="A205" i="2"/>
  <c r="CQ204" i="2"/>
  <c r="CP204" i="2"/>
  <c r="CO204" i="2"/>
  <c r="J204" i="2"/>
  <c r="I204" i="2"/>
  <c r="H204" i="2"/>
  <c r="G204" i="2"/>
  <c r="F204" i="2"/>
  <c r="E204" i="2"/>
  <c r="D204" i="2"/>
  <c r="C204" i="2"/>
  <c r="B204" i="2"/>
  <c r="A204" i="2"/>
  <c r="CP203" i="2"/>
  <c r="CO203" i="2"/>
  <c r="J203" i="2"/>
  <c r="I203" i="2"/>
  <c r="H203" i="2"/>
  <c r="G203" i="2"/>
  <c r="F203" i="2"/>
  <c r="E203" i="2"/>
  <c r="D203" i="2"/>
  <c r="C203" i="2"/>
  <c r="B203" i="2"/>
  <c r="A203" i="2"/>
  <c r="CQ202" i="2"/>
  <c r="CP202" i="2"/>
  <c r="CO202" i="2"/>
  <c r="J202" i="2"/>
  <c r="I202" i="2"/>
  <c r="H202" i="2"/>
  <c r="G202" i="2"/>
  <c r="F202" i="2"/>
  <c r="E202" i="2"/>
  <c r="D202" i="2"/>
  <c r="C202" i="2"/>
  <c r="B202" i="2"/>
  <c r="A202" i="2"/>
  <c r="CQ201" i="2"/>
  <c r="CP201" i="2"/>
  <c r="CO201" i="2"/>
  <c r="J201" i="2"/>
  <c r="I201" i="2"/>
  <c r="H201" i="2"/>
  <c r="G201" i="2"/>
  <c r="F201" i="2"/>
  <c r="E201" i="2"/>
  <c r="D201" i="2"/>
  <c r="C201" i="2"/>
  <c r="B201" i="2"/>
  <c r="A201" i="2"/>
  <c r="CP200" i="2"/>
  <c r="CO200" i="2"/>
  <c r="J200" i="2"/>
  <c r="I200" i="2"/>
  <c r="H200" i="2"/>
  <c r="G200" i="2"/>
  <c r="F200" i="2"/>
  <c r="E200" i="2"/>
  <c r="D200" i="2"/>
  <c r="C200" i="2"/>
  <c r="B200" i="2"/>
  <c r="A200" i="2"/>
  <c r="CQ199" i="2"/>
  <c r="CP199" i="2"/>
  <c r="CO199" i="2"/>
  <c r="J199" i="2"/>
  <c r="I199" i="2"/>
  <c r="H199" i="2"/>
  <c r="G199" i="2"/>
  <c r="F199" i="2"/>
  <c r="E199" i="2"/>
  <c r="D199" i="2"/>
  <c r="C199" i="2"/>
  <c r="B199" i="2"/>
  <c r="A199" i="2"/>
  <c r="CQ198" i="2"/>
  <c r="CP198" i="2"/>
  <c r="CO198" i="2"/>
  <c r="J198" i="2"/>
  <c r="I198" i="2"/>
  <c r="H198" i="2"/>
  <c r="G198" i="2"/>
  <c r="F198" i="2"/>
  <c r="E198" i="2"/>
  <c r="D198" i="2"/>
  <c r="C198" i="2"/>
  <c r="B198" i="2"/>
  <c r="A198" i="2"/>
  <c r="CP197" i="2"/>
  <c r="CO197" i="2"/>
  <c r="J197" i="2"/>
  <c r="I197" i="2"/>
  <c r="H197" i="2"/>
  <c r="G197" i="2"/>
  <c r="F197" i="2"/>
  <c r="E197" i="2"/>
  <c r="D197" i="2"/>
  <c r="C197" i="2"/>
  <c r="B197" i="2"/>
  <c r="A197" i="2"/>
  <c r="CQ196" i="2"/>
  <c r="CP196" i="2"/>
  <c r="CO196" i="2"/>
  <c r="J196" i="2"/>
  <c r="I196" i="2"/>
  <c r="H196" i="2"/>
  <c r="G196" i="2"/>
  <c r="F196" i="2"/>
  <c r="E196" i="2"/>
  <c r="D196" i="2"/>
  <c r="C196" i="2"/>
  <c r="B196" i="2"/>
  <c r="A196" i="2"/>
  <c r="CP195" i="2"/>
  <c r="CO195" i="2"/>
  <c r="J195" i="2"/>
  <c r="I195" i="2"/>
  <c r="H195" i="2"/>
  <c r="CQ195" i="2" s="1"/>
  <c r="G195" i="2"/>
  <c r="F195" i="2"/>
  <c r="E195" i="2"/>
  <c r="D195" i="2"/>
  <c r="C195" i="2"/>
  <c r="B195" i="2"/>
  <c r="A195" i="2"/>
  <c r="CP194" i="2"/>
  <c r="CO194" i="2"/>
  <c r="J194" i="2"/>
  <c r="I194" i="2"/>
  <c r="H194" i="2"/>
  <c r="CQ194" i="2" s="1"/>
  <c r="G194" i="2"/>
  <c r="F194" i="2"/>
  <c r="E194" i="2"/>
  <c r="D194" i="2"/>
  <c r="C194" i="2"/>
  <c r="B194" i="2"/>
  <c r="A194" i="2"/>
  <c r="CQ193" i="2"/>
  <c r="CP193" i="2"/>
  <c r="CO193" i="2"/>
  <c r="J193" i="2"/>
  <c r="I193" i="2"/>
  <c r="H193" i="2"/>
  <c r="G193" i="2"/>
  <c r="F193" i="2"/>
  <c r="E193" i="2"/>
  <c r="D193" i="2"/>
  <c r="C193" i="2"/>
  <c r="B193" i="2"/>
  <c r="A193" i="2"/>
  <c r="CP192" i="2"/>
  <c r="CO192" i="2"/>
  <c r="J192" i="2"/>
  <c r="I192" i="2"/>
  <c r="H192" i="2"/>
  <c r="CQ192" i="2" s="1"/>
  <c r="G192" i="2"/>
  <c r="F192" i="2"/>
  <c r="E192" i="2"/>
  <c r="D192" i="2"/>
  <c r="C192" i="2"/>
  <c r="B192" i="2"/>
  <c r="A192" i="2"/>
  <c r="CP191" i="2"/>
  <c r="CO191" i="2"/>
  <c r="J191" i="2"/>
  <c r="I191" i="2"/>
  <c r="H191" i="2"/>
  <c r="CQ191" i="2" s="1"/>
  <c r="G191" i="2"/>
  <c r="F191" i="2"/>
  <c r="E191" i="2"/>
  <c r="D191" i="2"/>
  <c r="C191" i="2"/>
  <c r="B191" i="2"/>
  <c r="A191" i="2"/>
  <c r="CQ190" i="2"/>
  <c r="CP190" i="2"/>
  <c r="CO190" i="2"/>
  <c r="J190" i="2"/>
  <c r="I190" i="2"/>
  <c r="H190" i="2"/>
  <c r="G190" i="2"/>
  <c r="F190" i="2"/>
  <c r="E190" i="2"/>
  <c r="D190" i="2"/>
  <c r="C190" i="2"/>
  <c r="B190" i="2"/>
  <c r="A190" i="2"/>
  <c r="CQ189" i="2"/>
  <c r="CP189" i="2"/>
  <c r="CO189" i="2"/>
  <c r="J189" i="2"/>
  <c r="I189" i="2"/>
  <c r="H189" i="2"/>
  <c r="G189" i="2"/>
  <c r="F189" i="2"/>
  <c r="E189" i="2"/>
  <c r="D189" i="2"/>
  <c r="C189" i="2"/>
  <c r="B189" i="2"/>
  <c r="A189" i="2"/>
  <c r="CP188" i="2"/>
  <c r="CO188" i="2"/>
  <c r="J188" i="2"/>
  <c r="I188" i="2"/>
  <c r="H188" i="2"/>
  <c r="CQ188" i="2" s="1"/>
  <c r="G188" i="2"/>
  <c r="F188" i="2"/>
  <c r="E188" i="2"/>
  <c r="D188" i="2"/>
  <c r="C188" i="2"/>
  <c r="B188" i="2"/>
  <c r="A188" i="2"/>
  <c r="CQ187" i="2"/>
  <c r="CP187" i="2"/>
  <c r="CO187" i="2"/>
  <c r="J187" i="2"/>
  <c r="I187" i="2"/>
  <c r="H187" i="2"/>
  <c r="G187" i="2"/>
  <c r="F187" i="2"/>
  <c r="E187" i="2"/>
  <c r="D187" i="2"/>
  <c r="C187" i="2"/>
  <c r="B187" i="2"/>
  <c r="A187" i="2"/>
  <c r="CQ186" i="2"/>
  <c r="CP186" i="2"/>
  <c r="CO186" i="2"/>
  <c r="J186" i="2"/>
  <c r="I186" i="2"/>
  <c r="H186" i="2"/>
  <c r="G186" i="2"/>
  <c r="F186" i="2"/>
  <c r="E186" i="2"/>
  <c r="D186" i="2"/>
  <c r="C186" i="2"/>
  <c r="B186" i="2"/>
  <c r="A186" i="2"/>
  <c r="CP185" i="2"/>
  <c r="CO185" i="2"/>
  <c r="J185" i="2"/>
  <c r="I185" i="2"/>
  <c r="H185" i="2"/>
  <c r="CQ185" i="2" s="1"/>
  <c r="G185" i="2"/>
  <c r="F185" i="2"/>
  <c r="E185" i="2"/>
  <c r="D185" i="2"/>
  <c r="C185" i="2"/>
  <c r="B185" i="2"/>
  <c r="A185" i="2"/>
  <c r="CQ184" i="2"/>
  <c r="CP184" i="2"/>
  <c r="CO184" i="2"/>
  <c r="J184" i="2"/>
  <c r="I184" i="2"/>
  <c r="H184" i="2"/>
  <c r="G184" i="2"/>
  <c r="F184" i="2"/>
  <c r="E184" i="2"/>
  <c r="D184" i="2"/>
  <c r="C184" i="2"/>
  <c r="B184" i="2"/>
  <c r="A184" i="2"/>
  <c r="CP183" i="2"/>
  <c r="CO183" i="2"/>
  <c r="J183" i="2"/>
  <c r="I183" i="2"/>
  <c r="H183" i="2"/>
  <c r="CQ183" i="2" s="1"/>
  <c r="G183" i="2"/>
  <c r="F183" i="2"/>
  <c r="E183" i="2"/>
  <c r="D183" i="2"/>
  <c r="C183" i="2"/>
  <c r="B183" i="2"/>
  <c r="A183" i="2"/>
  <c r="CP182" i="2"/>
  <c r="CO182" i="2"/>
  <c r="J182" i="2"/>
  <c r="I182" i="2"/>
  <c r="H182" i="2"/>
  <c r="CQ182" i="2" s="1"/>
  <c r="G182" i="2"/>
  <c r="F182" i="2"/>
  <c r="E182" i="2"/>
  <c r="D182" i="2"/>
  <c r="C182" i="2"/>
  <c r="B182" i="2"/>
  <c r="A182" i="2"/>
  <c r="CQ181" i="2"/>
  <c r="CP181" i="2"/>
  <c r="CO181" i="2"/>
  <c r="J181" i="2"/>
  <c r="I181" i="2"/>
  <c r="H181" i="2"/>
  <c r="G181" i="2"/>
  <c r="F181" i="2"/>
  <c r="E181" i="2"/>
  <c r="D181" i="2"/>
  <c r="C181" i="2"/>
  <c r="B181" i="2"/>
  <c r="A181" i="2"/>
  <c r="CQ180" i="2"/>
  <c r="CP180" i="2"/>
  <c r="CO180" i="2"/>
  <c r="J180" i="2"/>
  <c r="I180" i="2"/>
  <c r="H180" i="2"/>
  <c r="G180" i="2"/>
  <c r="F180" i="2"/>
  <c r="E180" i="2"/>
  <c r="D180" i="2"/>
  <c r="C180" i="2"/>
  <c r="B180" i="2"/>
  <c r="A180" i="2"/>
  <c r="CP179" i="2"/>
  <c r="CO179" i="2"/>
  <c r="J179" i="2"/>
  <c r="I179" i="2"/>
  <c r="H179" i="2"/>
  <c r="CQ179" i="2" s="1"/>
  <c r="G179" i="2"/>
  <c r="F179" i="2"/>
  <c r="E179" i="2"/>
  <c r="D179" i="2"/>
  <c r="C179" i="2"/>
  <c r="B179" i="2"/>
  <c r="A179" i="2"/>
  <c r="CQ178" i="2"/>
  <c r="CP178" i="2"/>
  <c r="CO178" i="2"/>
  <c r="J178" i="2"/>
  <c r="I178" i="2"/>
  <c r="H178" i="2"/>
  <c r="G178" i="2"/>
  <c r="F178" i="2"/>
  <c r="E178" i="2"/>
  <c r="D178" i="2"/>
  <c r="C178" i="2"/>
  <c r="B178" i="2"/>
  <c r="A178" i="2"/>
  <c r="CQ177" i="2"/>
  <c r="CP177" i="2"/>
  <c r="CO177" i="2"/>
  <c r="J177" i="2"/>
  <c r="I177" i="2"/>
  <c r="H177" i="2"/>
  <c r="G177" i="2"/>
  <c r="F177" i="2"/>
  <c r="E177" i="2"/>
  <c r="D177" i="2"/>
  <c r="C177" i="2"/>
  <c r="B177" i="2"/>
  <c r="A177" i="2"/>
  <c r="CP176" i="2"/>
  <c r="CO176" i="2"/>
  <c r="J176" i="2"/>
  <c r="I176" i="2"/>
  <c r="H176" i="2"/>
  <c r="CQ176" i="2" s="1"/>
  <c r="G176" i="2"/>
  <c r="F176" i="2"/>
  <c r="E176" i="2"/>
  <c r="D176" i="2"/>
  <c r="C176" i="2"/>
  <c r="B176" i="2"/>
  <c r="A176" i="2"/>
  <c r="CQ175" i="2"/>
  <c r="CP175" i="2"/>
  <c r="CO175" i="2"/>
  <c r="J175" i="2"/>
  <c r="I175" i="2"/>
  <c r="H175" i="2"/>
  <c r="G175" i="2"/>
  <c r="F175" i="2"/>
  <c r="E175" i="2"/>
  <c r="D175" i="2"/>
  <c r="C175" i="2"/>
  <c r="B175" i="2"/>
  <c r="A175" i="2"/>
  <c r="CP174" i="2"/>
  <c r="CO174" i="2"/>
  <c r="J174" i="2"/>
  <c r="I174" i="2"/>
  <c r="H174" i="2"/>
  <c r="G174" i="2"/>
  <c r="F174" i="2"/>
  <c r="E174" i="2"/>
  <c r="D174" i="2"/>
  <c r="C174" i="2"/>
  <c r="B174" i="2"/>
  <c r="A174" i="2"/>
  <c r="CP173" i="2"/>
  <c r="CO173" i="2"/>
  <c r="J173" i="2"/>
  <c r="I173" i="2"/>
  <c r="H173" i="2"/>
  <c r="CQ173" i="2" s="1"/>
  <c r="G173" i="2"/>
  <c r="F173" i="2"/>
  <c r="E173" i="2"/>
  <c r="D173" i="2"/>
  <c r="C173" i="2"/>
  <c r="B173" i="2"/>
  <c r="A173" i="2"/>
  <c r="CQ172" i="2"/>
  <c r="CP172" i="2"/>
  <c r="CO172" i="2"/>
  <c r="J172" i="2"/>
  <c r="I172" i="2"/>
  <c r="H172" i="2"/>
  <c r="G172" i="2"/>
  <c r="F172" i="2"/>
  <c r="E172" i="2"/>
  <c r="D172" i="2"/>
  <c r="C172" i="2"/>
  <c r="B172" i="2"/>
  <c r="A172" i="2"/>
  <c r="CQ171" i="2"/>
  <c r="CP171" i="2"/>
  <c r="CO171" i="2"/>
  <c r="J171" i="2"/>
  <c r="I171" i="2"/>
  <c r="H171" i="2"/>
  <c r="G171" i="2"/>
  <c r="F171" i="2"/>
  <c r="E171" i="2"/>
  <c r="D171" i="2"/>
  <c r="C171" i="2"/>
  <c r="B171" i="2"/>
  <c r="A171" i="2"/>
  <c r="CP170" i="2"/>
  <c r="CO170" i="2"/>
  <c r="J170" i="2"/>
  <c r="I170" i="2"/>
  <c r="H170" i="2"/>
  <c r="CQ170" i="2" s="1"/>
  <c r="G170" i="2"/>
  <c r="F170" i="2"/>
  <c r="E170" i="2"/>
  <c r="D170" i="2"/>
  <c r="C170" i="2"/>
  <c r="B170" i="2"/>
  <c r="A170" i="2"/>
  <c r="CQ169" i="2"/>
  <c r="CP169" i="2"/>
  <c r="CO169" i="2"/>
  <c r="J169" i="2"/>
  <c r="I169" i="2"/>
  <c r="H169" i="2"/>
  <c r="G169" i="2"/>
  <c r="F169" i="2"/>
  <c r="E169" i="2"/>
  <c r="D169" i="2"/>
  <c r="C169" i="2"/>
  <c r="B169" i="2"/>
  <c r="A169" i="2"/>
  <c r="CQ168" i="2"/>
  <c r="CP168" i="2"/>
  <c r="CO168" i="2"/>
  <c r="J168" i="2"/>
  <c r="I168" i="2"/>
  <c r="H168" i="2"/>
  <c r="G168" i="2"/>
  <c r="F168" i="2"/>
  <c r="E168" i="2"/>
  <c r="D168" i="2"/>
  <c r="C168" i="2"/>
  <c r="B168" i="2"/>
  <c r="A168" i="2"/>
  <c r="CP167" i="2"/>
  <c r="CO167" i="2"/>
  <c r="J167" i="2"/>
  <c r="I167" i="2"/>
  <c r="H167" i="2"/>
  <c r="CQ167" i="2" s="1"/>
  <c r="G167" i="2"/>
  <c r="F167" i="2"/>
  <c r="E167" i="2"/>
  <c r="D167" i="2"/>
  <c r="C167" i="2"/>
  <c r="B167" i="2"/>
  <c r="A167" i="2"/>
  <c r="CQ166" i="2"/>
  <c r="CP166" i="2"/>
  <c r="CO166" i="2"/>
  <c r="J166" i="2"/>
  <c r="I166" i="2"/>
  <c r="H166" i="2"/>
  <c r="G166" i="2"/>
  <c r="F166" i="2"/>
  <c r="E166" i="2"/>
  <c r="D166" i="2"/>
  <c r="C166" i="2"/>
  <c r="B166" i="2"/>
  <c r="A166" i="2"/>
  <c r="CP165" i="2"/>
  <c r="CO165" i="2"/>
  <c r="J165" i="2"/>
  <c r="I165" i="2"/>
  <c r="H165" i="2"/>
  <c r="CQ165" i="2" s="1"/>
  <c r="G165" i="2"/>
  <c r="F165" i="2"/>
  <c r="E165" i="2"/>
  <c r="D165" i="2"/>
  <c r="C165" i="2"/>
  <c r="B165" i="2"/>
  <c r="A165" i="2"/>
  <c r="CP164" i="2"/>
  <c r="CO164" i="2"/>
  <c r="J164" i="2"/>
  <c r="I164" i="2"/>
  <c r="H164" i="2"/>
  <c r="CQ164" i="2" s="1"/>
  <c r="G164" i="2"/>
  <c r="F164" i="2"/>
  <c r="E164" i="2"/>
  <c r="D164" i="2"/>
  <c r="C164" i="2"/>
  <c r="B164" i="2"/>
  <c r="A164" i="2"/>
  <c r="CQ163" i="2"/>
  <c r="CP163" i="2"/>
  <c r="CO163" i="2"/>
  <c r="J163" i="2"/>
  <c r="I163" i="2"/>
  <c r="H163" i="2"/>
  <c r="G163" i="2"/>
  <c r="F163" i="2"/>
  <c r="E163" i="2"/>
  <c r="D163" i="2"/>
  <c r="C163" i="2"/>
  <c r="B163" i="2"/>
  <c r="A163" i="2"/>
  <c r="CQ162" i="2"/>
  <c r="CP162" i="2"/>
  <c r="CO162" i="2"/>
  <c r="J162" i="2"/>
  <c r="I162" i="2"/>
  <c r="H162" i="2"/>
  <c r="G162" i="2"/>
  <c r="F162" i="2"/>
  <c r="E162" i="2"/>
  <c r="D162" i="2"/>
  <c r="C162" i="2"/>
  <c r="B162" i="2"/>
  <c r="A162" i="2"/>
  <c r="CP161" i="2"/>
  <c r="CO161" i="2"/>
  <c r="J161" i="2"/>
  <c r="I161" i="2"/>
  <c r="H161" i="2"/>
  <c r="CQ161" i="2" s="1"/>
  <c r="G161" i="2"/>
  <c r="F161" i="2"/>
  <c r="E161" i="2"/>
  <c r="D161" i="2"/>
  <c r="C161" i="2"/>
  <c r="B161" i="2"/>
  <c r="A161" i="2"/>
  <c r="CQ160" i="2"/>
  <c r="CP160" i="2"/>
  <c r="CO160" i="2"/>
  <c r="J160" i="2"/>
  <c r="I160" i="2"/>
  <c r="H160" i="2"/>
  <c r="G160" i="2"/>
  <c r="F160" i="2"/>
  <c r="E160" i="2"/>
  <c r="D160" i="2"/>
  <c r="C160" i="2"/>
  <c r="B160" i="2"/>
  <c r="A160" i="2"/>
  <c r="CQ159" i="2"/>
  <c r="CP159" i="2"/>
  <c r="CO159" i="2"/>
  <c r="J159" i="2"/>
  <c r="I159" i="2"/>
  <c r="H159" i="2"/>
  <c r="G159" i="2"/>
  <c r="F159" i="2"/>
  <c r="E159" i="2"/>
  <c r="D159" i="2"/>
  <c r="C159" i="2"/>
  <c r="B159" i="2"/>
  <c r="A159" i="2"/>
  <c r="CP158" i="2"/>
  <c r="CO158" i="2"/>
  <c r="J158" i="2"/>
  <c r="I158" i="2"/>
  <c r="H158" i="2"/>
  <c r="CQ158" i="2" s="1"/>
  <c r="G158" i="2"/>
  <c r="F158" i="2"/>
  <c r="E158" i="2"/>
  <c r="D158" i="2"/>
  <c r="C158" i="2"/>
  <c r="B158" i="2"/>
  <c r="A158" i="2"/>
  <c r="CQ157" i="2"/>
  <c r="CP157" i="2"/>
  <c r="CO157" i="2"/>
  <c r="J157" i="2"/>
  <c r="I157" i="2"/>
  <c r="H157" i="2"/>
  <c r="G157" i="2"/>
  <c r="F157" i="2"/>
  <c r="E157" i="2"/>
  <c r="D157" i="2"/>
  <c r="C157" i="2"/>
  <c r="B157" i="2"/>
  <c r="A157" i="2"/>
  <c r="CP156" i="2"/>
  <c r="CO156" i="2"/>
  <c r="J156" i="2"/>
  <c r="I156" i="2"/>
  <c r="H156" i="2"/>
  <c r="G156" i="2"/>
  <c r="F156" i="2"/>
  <c r="E156" i="2"/>
  <c r="D156" i="2"/>
  <c r="C156" i="2"/>
  <c r="B156" i="2"/>
  <c r="A156" i="2"/>
  <c r="CP155" i="2"/>
  <c r="CO155" i="2"/>
  <c r="J155" i="2"/>
  <c r="I155" i="2"/>
  <c r="H155" i="2"/>
  <c r="CQ155" i="2" s="1"/>
  <c r="G155" i="2"/>
  <c r="F155" i="2"/>
  <c r="E155" i="2"/>
  <c r="D155" i="2"/>
  <c r="C155" i="2"/>
  <c r="B155" i="2"/>
  <c r="A155" i="2"/>
  <c r="CQ154" i="2"/>
  <c r="CP154" i="2"/>
  <c r="CO154" i="2"/>
  <c r="J154" i="2"/>
  <c r="I154" i="2"/>
  <c r="H154" i="2"/>
  <c r="G154" i="2"/>
  <c r="F154" i="2"/>
  <c r="E154" i="2"/>
  <c r="D154" i="2"/>
  <c r="C154" i="2"/>
  <c r="B154" i="2"/>
  <c r="A154" i="2"/>
  <c r="CQ153" i="2"/>
  <c r="CP153" i="2"/>
  <c r="CO153" i="2"/>
  <c r="J153" i="2"/>
  <c r="I153" i="2"/>
  <c r="H153" i="2"/>
  <c r="G153" i="2"/>
  <c r="F153" i="2"/>
  <c r="E153" i="2"/>
  <c r="D153" i="2"/>
  <c r="C153" i="2"/>
  <c r="B153" i="2"/>
  <c r="A153" i="2"/>
  <c r="CP152" i="2"/>
  <c r="CO152" i="2"/>
  <c r="J152" i="2"/>
  <c r="I152" i="2"/>
  <c r="H152" i="2"/>
  <c r="CQ152" i="2" s="1"/>
  <c r="G152" i="2"/>
  <c r="F152" i="2"/>
  <c r="E152" i="2"/>
  <c r="D152" i="2"/>
  <c r="C152" i="2"/>
  <c r="B152" i="2"/>
  <c r="A152" i="2"/>
  <c r="CQ151" i="2"/>
  <c r="CP151" i="2"/>
  <c r="CO151" i="2"/>
  <c r="J151" i="2"/>
  <c r="I151" i="2"/>
  <c r="H151" i="2"/>
  <c r="G151" i="2"/>
  <c r="F151" i="2"/>
  <c r="E151" i="2"/>
  <c r="D151" i="2"/>
  <c r="C151" i="2"/>
  <c r="B151" i="2"/>
  <c r="A151" i="2"/>
  <c r="CQ150" i="2"/>
  <c r="CP150" i="2"/>
  <c r="CO150" i="2"/>
  <c r="J150" i="2"/>
  <c r="I150" i="2"/>
  <c r="H150" i="2"/>
  <c r="G150" i="2"/>
  <c r="F150" i="2"/>
  <c r="E150" i="2"/>
  <c r="D150" i="2"/>
  <c r="C150" i="2"/>
  <c r="B150" i="2"/>
  <c r="A150" i="2"/>
  <c r="CP149" i="2"/>
  <c r="CO149" i="2"/>
  <c r="J149" i="2"/>
  <c r="I149" i="2"/>
  <c r="H149" i="2"/>
  <c r="CQ149" i="2" s="1"/>
  <c r="G149" i="2"/>
  <c r="F149" i="2"/>
  <c r="E149" i="2"/>
  <c r="D149" i="2"/>
  <c r="C149" i="2"/>
  <c r="B149" i="2"/>
  <c r="A149" i="2"/>
  <c r="CQ148" i="2"/>
  <c r="CP148" i="2"/>
  <c r="CO148" i="2"/>
  <c r="J148" i="2"/>
  <c r="I148" i="2"/>
  <c r="H148" i="2"/>
  <c r="G148" i="2"/>
  <c r="F148" i="2"/>
  <c r="E148" i="2"/>
  <c r="D148" i="2"/>
  <c r="C148" i="2"/>
  <c r="B148" i="2"/>
  <c r="A148" i="2"/>
  <c r="CP147" i="2"/>
  <c r="CO147" i="2"/>
  <c r="J147" i="2"/>
  <c r="I147" i="2"/>
  <c r="H147" i="2"/>
  <c r="CQ147" i="2" s="1"/>
  <c r="G147" i="2"/>
  <c r="F147" i="2"/>
  <c r="E147" i="2"/>
  <c r="D147" i="2"/>
  <c r="C147" i="2"/>
  <c r="B147" i="2"/>
  <c r="A147" i="2"/>
  <c r="CP146" i="2"/>
  <c r="CO146" i="2"/>
  <c r="J146" i="2"/>
  <c r="I146" i="2"/>
  <c r="H146" i="2"/>
  <c r="CQ146" i="2" s="1"/>
  <c r="G146" i="2"/>
  <c r="F146" i="2"/>
  <c r="E146" i="2"/>
  <c r="D146" i="2"/>
  <c r="C146" i="2"/>
  <c r="B146" i="2"/>
  <c r="A146" i="2"/>
  <c r="CQ145" i="2"/>
  <c r="CP145" i="2"/>
  <c r="CO145" i="2"/>
  <c r="J145" i="2"/>
  <c r="I145" i="2"/>
  <c r="H145" i="2"/>
  <c r="G145" i="2"/>
  <c r="F145" i="2"/>
  <c r="E145" i="2"/>
  <c r="D145" i="2"/>
  <c r="C145" i="2"/>
  <c r="B145" i="2"/>
  <c r="A145" i="2"/>
  <c r="CQ144" i="2"/>
  <c r="CP144" i="2"/>
  <c r="CO144" i="2"/>
  <c r="J144" i="2"/>
  <c r="I144" i="2"/>
  <c r="H144" i="2"/>
  <c r="G144" i="2"/>
  <c r="F144" i="2"/>
  <c r="E144" i="2"/>
  <c r="D144" i="2"/>
  <c r="C144" i="2"/>
  <c r="B144" i="2"/>
  <c r="A144" i="2"/>
  <c r="CP143" i="2"/>
  <c r="CO143" i="2"/>
  <c r="J143" i="2"/>
  <c r="I143" i="2"/>
  <c r="H143" i="2"/>
  <c r="CQ143" i="2" s="1"/>
  <c r="G143" i="2"/>
  <c r="F143" i="2"/>
  <c r="E143" i="2"/>
  <c r="D143" i="2"/>
  <c r="C143" i="2"/>
  <c r="B143" i="2"/>
  <c r="A143" i="2"/>
  <c r="CQ142" i="2"/>
  <c r="CP142" i="2"/>
  <c r="CO142" i="2"/>
  <c r="J142" i="2"/>
  <c r="I142" i="2"/>
  <c r="H142" i="2"/>
  <c r="G142" i="2"/>
  <c r="F142" i="2"/>
  <c r="E142" i="2"/>
  <c r="D142" i="2"/>
  <c r="C142" i="2"/>
  <c r="B142" i="2"/>
  <c r="A142" i="2"/>
  <c r="CQ141" i="2"/>
  <c r="CP141" i="2"/>
  <c r="CO141" i="2"/>
  <c r="J141" i="2"/>
  <c r="I141" i="2"/>
  <c r="H141" i="2"/>
  <c r="G141" i="2"/>
  <c r="F141" i="2"/>
  <c r="E141" i="2"/>
  <c r="D141" i="2"/>
  <c r="C141" i="2"/>
  <c r="B141" i="2"/>
  <c r="A141" i="2"/>
  <c r="CP140" i="2"/>
  <c r="CO140" i="2"/>
  <c r="J140" i="2"/>
  <c r="I140" i="2"/>
  <c r="H140" i="2"/>
  <c r="CQ140" i="2" s="1"/>
  <c r="G140" i="2"/>
  <c r="F140" i="2"/>
  <c r="E140" i="2"/>
  <c r="D140" i="2"/>
  <c r="C140" i="2"/>
  <c r="B140" i="2"/>
  <c r="A140" i="2"/>
  <c r="CQ139" i="2"/>
  <c r="CP139" i="2"/>
  <c r="CO139" i="2"/>
  <c r="J139" i="2"/>
  <c r="I139" i="2"/>
  <c r="H139" i="2"/>
  <c r="G139" i="2"/>
  <c r="F139" i="2"/>
  <c r="E139" i="2"/>
  <c r="D139" i="2"/>
  <c r="C139" i="2"/>
  <c r="B139" i="2"/>
  <c r="A139" i="2"/>
  <c r="CP138" i="2"/>
  <c r="CO138" i="2"/>
  <c r="J138" i="2"/>
  <c r="I138" i="2"/>
  <c r="H138" i="2"/>
  <c r="G138" i="2"/>
  <c r="F138" i="2"/>
  <c r="E138" i="2"/>
  <c r="D138" i="2"/>
  <c r="C138" i="2"/>
  <c r="B138" i="2"/>
  <c r="A138" i="2"/>
  <c r="CP137" i="2"/>
  <c r="CO137" i="2"/>
  <c r="J137" i="2"/>
  <c r="I137" i="2"/>
  <c r="H137" i="2"/>
  <c r="G137" i="2"/>
  <c r="F137" i="2"/>
  <c r="E137" i="2"/>
  <c r="D137" i="2"/>
  <c r="C137" i="2"/>
  <c r="B137" i="2"/>
  <c r="A137" i="2"/>
  <c r="CP136" i="2"/>
  <c r="CO136" i="2"/>
  <c r="J136" i="2"/>
  <c r="I136" i="2"/>
  <c r="H136" i="2"/>
  <c r="CQ136" i="2" s="1"/>
  <c r="G136" i="2"/>
  <c r="F136" i="2"/>
  <c r="E136" i="2"/>
  <c r="D136" i="2"/>
  <c r="C136" i="2"/>
  <c r="B136" i="2"/>
  <c r="A136" i="2"/>
  <c r="CQ135" i="2"/>
  <c r="CP135" i="2"/>
  <c r="CO135" i="2"/>
  <c r="J135" i="2"/>
  <c r="I135" i="2"/>
  <c r="H135" i="2"/>
  <c r="G135" i="2"/>
  <c r="F135" i="2"/>
  <c r="E135" i="2"/>
  <c r="D135" i="2"/>
  <c r="C135" i="2"/>
  <c r="B135" i="2"/>
  <c r="A135" i="2"/>
  <c r="CQ134" i="2"/>
  <c r="CP134" i="2"/>
  <c r="CO134" i="2"/>
  <c r="J134" i="2"/>
  <c r="I134" i="2"/>
  <c r="H134" i="2"/>
  <c r="G134" i="2"/>
  <c r="F134" i="2"/>
  <c r="E134" i="2"/>
  <c r="D134" i="2"/>
  <c r="C134" i="2"/>
  <c r="B134" i="2"/>
  <c r="A134" i="2"/>
  <c r="CP133" i="2"/>
  <c r="CO133" i="2"/>
  <c r="J133" i="2"/>
  <c r="I133" i="2"/>
  <c r="H133" i="2"/>
  <c r="CQ133" i="2" s="1"/>
  <c r="G133" i="2"/>
  <c r="F133" i="2"/>
  <c r="E133" i="2"/>
  <c r="D133" i="2"/>
  <c r="C133" i="2"/>
  <c r="B133" i="2"/>
  <c r="A133" i="2"/>
  <c r="CQ132" i="2"/>
  <c r="CP132" i="2"/>
  <c r="CO132" i="2"/>
  <c r="J132" i="2"/>
  <c r="I132" i="2"/>
  <c r="H132" i="2"/>
  <c r="G132" i="2"/>
  <c r="F132" i="2"/>
  <c r="E132" i="2"/>
  <c r="D132" i="2"/>
  <c r="C132" i="2"/>
  <c r="B132" i="2"/>
  <c r="A132" i="2"/>
  <c r="CQ131" i="2"/>
  <c r="CP131" i="2"/>
  <c r="CO131" i="2"/>
  <c r="J131" i="2"/>
  <c r="I131" i="2"/>
  <c r="H131" i="2"/>
  <c r="G131" i="2"/>
  <c r="F131" i="2"/>
  <c r="E131" i="2"/>
  <c r="D131" i="2"/>
  <c r="C131" i="2"/>
  <c r="B131" i="2"/>
  <c r="A131" i="2"/>
  <c r="CP130" i="2"/>
  <c r="CO130" i="2"/>
  <c r="J130" i="2"/>
  <c r="I130" i="2"/>
  <c r="H130" i="2"/>
  <c r="CQ130" i="2" s="1"/>
  <c r="G130" i="2"/>
  <c r="F130" i="2"/>
  <c r="E130" i="2"/>
  <c r="D130" i="2"/>
  <c r="C130" i="2"/>
  <c r="B130" i="2"/>
  <c r="A130" i="2"/>
  <c r="CQ129" i="2"/>
  <c r="CP129" i="2"/>
  <c r="CO129" i="2"/>
  <c r="J129" i="2"/>
  <c r="I129" i="2"/>
  <c r="H129" i="2"/>
  <c r="G129" i="2"/>
  <c r="F129" i="2"/>
  <c r="E129" i="2"/>
  <c r="D129" i="2"/>
  <c r="C129" i="2"/>
  <c r="B129" i="2"/>
  <c r="A129" i="2"/>
  <c r="CQ128" i="2"/>
  <c r="CP128" i="2"/>
  <c r="CO128" i="2"/>
  <c r="J128" i="2"/>
  <c r="I128" i="2"/>
  <c r="H128" i="2"/>
  <c r="G128" i="2"/>
  <c r="F128" i="2"/>
  <c r="E128" i="2"/>
  <c r="D128" i="2"/>
  <c r="C128" i="2"/>
  <c r="B128" i="2"/>
  <c r="A128" i="2"/>
  <c r="CP127" i="2"/>
  <c r="CO127" i="2"/>
  <c r="J127" i="2"/>
  <c r="I127" i="2"/>
  <c r="H127" i="2"/>
  <c r="CQ127" i="2" s="1"/>
  <c r="G127" i="2"/>
  <c r="F127" i="2"/>
  <c r="E127" i="2"/>
  <c r="D127" i="2"/>
  <c r="C127" i="2"/>
  <c r="B127" i="2"/>
  <c r="A127" i="2"/>
  <c r="CQ126" i="2"/>
  <c r="CP126" i="2"/>
  <c r="CO126" i="2"/>
  <c r="J126" i="2"/>
  <c r="I126" i="2"/>
  <c r="H126" i="2"/>
  <c r="G126" i="2"/>
  <c r="F126" i="2"/>
  <c r="E126" i="2"/>
  <c r="D126" i="2"/>
  <c r="C126" i="2"/>
  <c r="B126" i="2"/>
  <c r="A126" i="2"/>
  <c r="CP125" i="2"/>
  <c r="CO125" i="2"/>
  <c r="J125" i="2"/>
  <c r="I125" i="2"/>
  <c r="H125" i="2"/>
  <c r="CQ125" i="2" s="1"/>
  <c r="G125" i="2"/>
  <c r="F125" i="2"/>
  <c r="E125" i="2"/>
  <c r="D125" i="2"/>
  <c r="C125" i="2"/>
  <c r="B125" i="2"/>
  <c r="A125" i="2"/>
  <c r="CP124" i="2"/>
  <c r="CO124" i="2"/>
  <c r="J124" i="2"/>
  <c r="I124" i="2"/>
  <c r="H124" i="2"/>
  <c r="CQ124" i="2" s="1"/>
  <c r="G124" i="2"/>
  <c r="F124" i="2"/>
  <c r="E124" i="2"/>
  <c r="D124" i="2"/>
  <c r="C124" i="2"/>
  <c r="B124" i="2"/>
  <c r="A124" i="2"/>
  <c r="CQ123" i="2"/>
  <c r="CP123" i="2"/>
  <c r="CO123" i="2"/>
  <c r="J123" i="2"/>
  <c r="I123" i="2"/>
  <c r="H123" i="2"/>
  <c r="G123" i="2"/>
  <c r="F123" i="2"/>
  <c r="E123" i="2"/>
  <c r="D123" i="2"/>
  <c r="C123" i="2"/>
  <c r="B123" i="2"/>
  <c r="A123" i="2"/>
  <c r="CP122" i="2"/>
  <c r="CO122" i="2"/>
  <c r="J122" i="2"/>
  <c r="I122" i="2"/>
  <c r="H122" i="2"/>
  <c r="G122" i="2"/>
  <c r="F122" i="2"/>
  <c r="E122" i="2"/>
  <c r="D122" i="2"/>
  <c r="C122" i="2"/>
  <c r="B122" i="2"/>
  <c r="A122" i="2"/>
  <c r="CP121" i="2"/>
  <c r="CO121" i="2"/>
  <c r="J121" i="2"/>
  <c r="I121" i="2"/>
  <c r="H121" i="2"/>
  <c r="CQ121" i="2" s="1"/>
  <c r="G121" i="2"/>
  <c r="F121" i="2"/>
  <c r="E121" i="2"/>
  <c r="D121" i="2"/>
  <c r="C121" i="2"/>
  <c r="B121" i="2"/>
  <c r="A121" i="2"/>
  <c r="CQ120" i="2"/>
  <c r="CP120" i="2"/>
  <c r="CO120" i="2"/>
  <c r="J120" i="2"/>
  <c r="I120" i="2"/>
  <c r="H120" i="2"/>
  <c r="G120" i="2"/>
  <c r="F120" i="2"/>
  <c r="E120" i="2"/>
  <c r="D120" i="2"/>
  <c r="C120" i="2"/>
  <c r="B120" i="2"/>
  <c r="A120" i="2"/>
  <c r="CP119" i="2"/>
  <c r="CO119" i="2"/>
  <c r="J119" i="2"/>
  <c r="I119" i="2"/>
  <c r="H119" i="2"/>
  <c r="CQ119" i="2" s="1"/>
  <c r="G119" i="2"/>
  <c r="F119" i="2"/>
  <c r="E119" i="2"/>
  <c r="D119" i="2"/>
  <c r="C119" i="2"/>
  <c r="B119" i="2"/>
  <c r="A119" i="2"/>
  <c r="CP118" i="2"/>
  <c r="CO118" i="2"/>
  <c r="J118" i="2"/>
  <c r="I118" i="2"/>
  <c r="H118" i="2"/>
  <c r="CQ118" i="2" s="1"/>
  <c r="G118" i="2"/>
  <c r="F118" i="2"/>
  <c r="E118" i="2"/>
  <c r="D118" i="2"/>
  <c r="C118" i="2"/>
  <c r="B118" i="2"/>
  <c r="A118" i="2"/>
  <c r="CQ117" i="2"/>
  <c r="CP117" i="2"/>
  <c r="CO117" i="2"/>
  <c r="J117" i="2"/>
  <c r="I117" i="2"/>
  <c r="H117" i="2"/>
  <c r="G117" i="2"/>
  <c r="F117" i="2"/>
  <c r="E117" i="2"/>
  <c r="D117" i="2"/>
  <c r="C117" i="2"/>
  <c r="B117" i="2"/>
  <c r="A117" i="2"/>
  <c r="CP116" i="2"/>
  <c r="CO116" i="2"/>
  <c r="J116" i="2"/>
  <c r="I116" i="2"/>
  <c r="H116" i="2"/>
  <c r="G116" i="2"/>
  <c r="F116" i="2"/>
  <c r="E116" i="2"/>
  <c r="D116" i="2"/>
  <c r="C116" i="2"/>
  <c r="B116" i="2"/>
  <c r="A116" i="2"/>
  <c r="CP115" i="2"/>
  <c r="CO115" i="2"/>
  <c r="J115" i="2"/>
  <c r="I115" i="2"/>
  <c r="H115" i="2"/>
  <c r="CQ115" i="2" s="1"/>
  <c r="G115" i="2"/>
  <c r="F115" i="2"/>
  <c r="E115" i="2"/>
  <c r="D115" i="2"/>
  <c r="C115" i="2"/>
  <c r="B115" i="2"/>
  <c r="A115" i="2"/>
  <c r="CQ114" i="2"/>
  <c r="CP114" i="2"/>
  <c r="CO114" i="2"/>
  <c r="J114" i="2"/>
  <c r="I114" i="2"/>
  <c r="H114" i="2"/>
  <c r="G114" i="2"/>
  <c r="F114" i="2"/>
  <c r="E114" i="2"/>
  <c r="D114" i="2"/>
  <c r="C114" i="2"/>
  <c r="B114" i="2"/>
  <c r="A114" i="2"/>
  <c r="CP113" i="2"/>
  <c r="CO113" i="2"/>
  <c r="J113" i="2"/>
  <c r="I113" i="2"/>
  <c r="H113" i="2"/>
  <c r="CQ113" i="2" s="1"/>
  <c r="G113" i="2"/>
  <c r="F113" i="2"/>
  <c r="E113" i="2"/>
  <c r="D113" i="2"/>
  <c r="C113" i="2"/>
  <c r="B113" i="2"/>
  <c r="A113" i="2"/>
  <c r="CP112" i="2"/>
  <c r="CO112" i="2"/>
  <c r="J112" i="2"/>
  <c r="I112" i="2"/>
  <c r="H112" i="2"/>
  <c r="CQ112" i="2" s="1"/>
  <c r="G112" i="2"/>
  <c r="F112" i="2"/>
  <c r="E112" i="2"/>
  <c r="D112" i="2"/>
  <c r="C112" i="2"/>
  <c r="B112" i="2"/>
  <c r="A112" i="2"/>
  <c r="CQ111" i="2"/>
  <c r="CP111" i="2"/>
  <c r="CO111" i="2"/>
  <c r="J111" i="2"/>
  <c r="I111" i="2"/>
  <c r="H111" i="2"/>
  <c r="G111" i="2"/>
  <c r="F111" i="2"/>
  <c r="E111" i="2"/>
  <c r="D111" i="2"/>
  <c r="C111" i="2"/>
  <c r="B111" i="2"/>
  <c r="A111" i="2"/>
  <c r="CQ110" i="2"/>
  <c r="CP110" i="2"/>
  <c r="CO110" i="2"/>
  <c r="J110" i="2"/>
  <c r="I110" i="2"/>
  <c r="H110" i="2"/>
  <c r="G110" i="2"/>
  <c r="F110" i="2"/>
  <c r="E110" i="2"/>
  <c r="D110" i="2"/>
  <c r="C110" i="2"/>
  <c r="B110" i="2"/>
  <c r="A110" i="2"/>
  <c r="CP109" i="2"/>
  <c r="CO109" i="2"/>
  <c r="J109" i="2"/>
  <c r="I109" i="2"/>
  <c r="H109" i="2"/>
  <c r="CQ109" i="2" s="1"/>
  <c r="G109" i="2"/>
  <c r="F109" i="2"/>
  <c r="E109" i="2"/>
  <c r="D109" i="2"/>
  <c r="C109" i="2"/>
  <c r="B109" i="2"/>
  <c r="A109" i="2"/>
  <c r="CQ108" i="2"/>
  <c r="CP108" i="2"/>
  <c r="CO108" i="2"/>
  <c r="J108" i="2"/>
  <c r="I108" i="2"/>
  <c r="H108" i="2"/>
  <c r="G108" i="2"/>
  <c r="F108" i="2"/>
  <c r="E108" i="2"/>
  <c r="D108" i="2"/>
  <c r="C108" i="2"/>
  <c r="B108" i="2"/>
  <c r="A108" i="2"/>
  <c r="CP107" i="2"/>
  <c r="CO107" i="2"/>
  <c r="J107" i="2"/>
  <c r="I107" i="2"/>
  <c r="H107" i="2"/>
  <c r="CQ107" i="2" s="1"/>
  <c r="G107" i="2"/>
  <c r="F107" i="2"/>
  <c r="E107" i="2"/>
  <c r="D107" i="2"/>
  <c r="C107" i="2"/>
  <c r="B107" i="2"/>
  <c r="A107" i="2"/>
  <c r="CP106" i="2"/>
  <c r="CO106" i="2"/>
  <c r="J106" i="2"/>
  <c r="I106" i="2"/>
  <c r="H106" i="2"/>
  <c r="CQ106" i="2" s="1"/>
  <c r="G106" i="2"/>
  <c r="F106" i="2"/>
  <c r="E106" i="2"/>
  <c r="D106" i="2"/>
  <c r="C106" i="2"/>
  <c r="B106" i="2"/>
  <c r="A106" i="2"/>
  <c r="CQ105" i="2"/>
  <c r="CP105" i="2"/>
  <c r="CO105" i="2"/>
  <c r="J105" i="2"/>
  <c r="I105" i="2"/>
  <c r="H105" i="2"/>
  <c r="G105" i="2"/>
  <c r="F105" i="2"/>
  <c r="E105" i="2"/>
  <c r="D105" i="2"/>
  <c r="C105" i="2"/>
  <c r="B105" i="2"/>
  <c r="A105" i="2"/>
  <c r="CQ104" i="2"/>
  <c r="CP104" i="2"/>
  <c r="CO104" i="2"/>
  <c r="J104" i="2"/>
  <c r="I104" i="2"/>
  <c r="H104" i="2"/>
  <c r="G104" i="2"/>
  <c r="F104" i="2"/>
  <c r="E104" i="2"/>
  <c r="D104" i="2"/>
  <c r="C104" i="2"/>
  <c r="B104" i="2"/>
  <c r="A104" i="2"/>
  <c r="CP103" i="2"/>
  <c r="CO103" i="2"/>
  <c r="J103" i="2"/>
  <c r="I103" i="2"/>
  <c r="H103" i="2"/>
  <c r="CQ103" i="2" s="1"/>
  <c r="G103" i="2"/>
  <c r="F103" i="2"/>
  <c r="E103" i="2"/>
  <c r="D103" i="2"/>
  <c r="C103" i="2"/>
  <c r="B103" i="2"/>
  <c r="A103" i="2"/>
  <c r="CQ102" i="2"/>
  <c r="CP102" i="2"/>
  <c r="CO102" i="2"/>
  <c r="J102" i="2"/>
  <c r="I102" i="2"/>
  <c r="H102" i="2"/>
  <c r="G102" i="2"/>
  <c r="F102" i="2"/>
  <c r="E102" i="2"/>
  <c r="D102" i="2"/>
  <c r="C102" i="2"/>
  <c r="B102" i="2"/>
  <c r="A102" i="2"/>
  <c r="CP101" i="2"/>
  <c r="CO101" i="2"/>
  <c r="J101" i="2"/>
  <c r="I101" i="2"/>
  <c r="H101" i="2"/>
  <c r="CQ101" i="2" s="1"/>
  <c r="G101" i="2"/>
  <c r="F101" i="2"/>
  <c r="E101" i="2"/>
  <c r="D101" i="2"/>
  <c r="C101" i="2"/>
  <c r="B101" i="2"/>
  <c r="A101" i="2"/>
  <c r="CP100" i="2"/>
  <c r="CO100" i="2"/>
  <c r="J100" i="2"/>
  <c r="I100" i="2"/>
  <c r="H100" i="2"/>
  <c r="CQ100" i="2" s="1"/>
  <c r="G100" i="2"/>
  <c r="F100" i="2"/>
  <c r="E100" i="2"/>
  <c r="D100" i="2"/>
  <c r="C100" i="2"/>
  <c r="B100" i="2"/>
  <c r="A100" i="2"/>
  <c r="CQ99" i="2"/>
  <c r="CP99" i="2"/>
  <c r="CO99" i="2"/>
  <c r="J99" i="2"/>
  <c r="I99" i="2"/>
  <c r="H99" i="2"/>
  <c r="G99" i="2"/>
  <c r="F99" i="2"/>
  <c r="E99" i="2"/>
  <c r="D99" i="2"/>
  <c r="C99" i="2"/>
  <c r="B99" i="2"/>
  <c r="A99" i="2"/>
  <c r="CQ98" i="2"/>
  <c r="CP98" i="2"/>
  <c r="CO98" i="2"/>
  <c r="J98" i="2"/>
  <c r="I98" i="2"/>
  <c r="H98" i="2"/>
  <c r="G98" i="2"/>
  <c r="F98" i="2"/>
  <c r="E98" i="2"/>
  <c r="D98" i="2"/>
  <c r="C98" i="2"/>
  <c r="B98" i="2"/>
  <c r="A98" i="2"/>
  <c r="CP97" i="2"/>
  <c r="CO97" i="2"/>
  <c r="J97" i="2"/>
  <c r="I97" i="2"/>
  <c r="H97" i="2"/>
  <c r="CQ97" i="2" s="1"/>
  <c r="G97" i="2"/>
  <c r="F97" i="2"/>
  <c r="E97" i="2"/>
  <c r="D97" i="2"/>
  <c r="C97" i="2"/>
  <c r="B97" i="2"/>
  <c r="A97" i="2"/>
  <c r="CQ96" i="2"/>
  <c r="CP96" i="2"/>
  <c r="CO96" i="2"/>
  <c r="J96" i="2"/>
  <c r="I96" i="2"/>
  <c r="H96" i="2"/>
  <c r="G96" i="2"/>
  <c r="F96" i="2"/>
  <c r="E96" i="2"/>
  <c r="D96" i="2"/>
  <c r="C96" i="2"/>
  <c r="B96" i="2"/>
  <c r="A96" i="2"/>
  <c r="CQ95" i="2"/>
  <c r="CP95" i="2"/>
  <c r="CO95" i="2"/>
  <c r="J95" i="2"/>
  <c r="I95" i="2"/>
  <c r="H95" i="2"/>
  <c r="G95" i="2"/>
  <c r="F95" i="2"/>
  <c r="E95" i="2"/>
  <c r="D95" i="2"/>
  <c r="C95" i="2"/>
  <c r="B95" i="2"/>
  <c r="A95" i="2"/>
  <c r="CP94" i="2"/>
  <c r="CO94" i="2"/>
  <c r="J94" i="2"/>
  <c r="I94" i="2"/>
  <c r="H94" i="2"/>
  <c r="CQ94" i="2" s="1"/>
  <c r="G94" i="2"/>
  <c r="F94" i="2"/>
  <c r="E94" i="2"/>
  <c r="D94" i="2"/>
  <c r="C94" i="2"/>
  <c r="B94" i="2"/>
  <c r="A94" i="2"/>
  <c r="CQ93" i="2"/>
  <c r="CP93" i="2"/>
  <c r="CO93" i="2"/>
  <c r="J93" i="2"/>
  <c r="I93" i="2"/>
  <c r="H93" i="2"/>
  <c r="G93" i="2"/>
  <c r="F93" i="2"/>
  <c r="E93" i="2"/>
  <c r="D93" i="2"/>
  <c r="C93" i="2"/>
  <c r="B93" i="2"/>
  <c r="A93" i="2"/>
  <c r="CP92" i="2"/>
  <c r="CO92" i="2"/>
  <c r="J92" i="2"/>
  <c r="I92" i="2"/>
  <c r="H92" i="2"/>
  <c r="CQ92" i="2" s="1"/>
  <c r="G92" i="2"/>
  <c r="F92" i="2"/>
  <c r="E92" i="2"/>
  <c r="D92" i="2"/>
  <c r="C92" i="2"/>
  <c r="B92" i="2"/>
  <c r="A92" i="2"/>
  <c r="CP91" i="2"/>
  <c r="CO91" i="2"/>
  <c r="J91" i="2"/>
  <c r="I91" i="2"/>
  <c r="H91" i="2"/>
  <c r="CQ91" i="2" s="1"/>
  <c r="G91" i="2"/>
  <c r="F91" i="2"/>
  <c r="E91" i="2"/>
  <c r="D91" i="2"/>
  <c r="C91" i="2"/>
  <c r="B91" i="2"/>
  <c r="A91" i="2"/>
  <c r="CQ90" i="2"/>
  <c r="CP90" i="2"/>
  <c r="CO90" i="2"/>
  <c r="J90" i="2"/>
  <c r="I90" i="2"/>
  <c r="H90" i="2"/>
  <c r="G90" i="2"/>
  <c r="CL90" i="2" s="1"/>
  <c r="F90" i="2"/>
  <c r="E90" i="2"/>
  <c r="D90" i="2"/>
  <c r="C90" i="2"/>
  <c r="B90" i="2"/>
  <c r="A90" i="2"/>
  <c r="CQ89" i="2"/>
  <c r="CP89" i="2"/>
  <c r="CO89" i="2"/>
  <c r="J89" i="2"/>
  <c r="I89" i="2"/>
  <c r="H89" i="2"/>
  <c r="G89" i="2"/>
  <c r="CL89" i="2" s="1"/>
  <c r="F89" i="2"/>
  <c r="E89" i="2"/>
  <c r="D89" i="2"/>
  <c r="C89" i="2"/>
  <c r="B89" i="2"/>
  <c r="A89" i="2"/>
  <c r="CP88" i="2"/>
  <c r="CO88" i="2"/>
  <c r="J88" i="2"/>
  <c r="I88" i="2"/>
  <c r="H88" i="2"/>
  <c r="CQ88" i="2" s="1"/>
  <c r="G88" i="2"/>
  <c r="CL88" i="2" s="1"/>
  <c r="F88" i="2"/>
  <c r="E88" i="2"/>
  <c r="D88" i="2"/>
  <c r="C88" i="2"/>
  <c r="B88" i="2"/>
  <c r="A88" i="2"/>
  <c r="CQ87" i="2"/>
  <c r="CP87" i="2"/>
  <c r="CO87" i="2"/>
  <c r="J87" i="2"/>
  <c r="I87" i="2"/>
  <c r="H87" i="2"/>
  <c r="G87" i="2"/>
  <c r="F87" i="2"/>
  <c r="E87" i="2"/>
  <c r="D87" i="2"/>
  <c r="C87" i="2"/>
  <c r="B87" i="2"/>
  <c r="A87" i="2"/>
  <c r="CQ86" i="2"/>
  <c r="CP86" i="2"/>
  <c r="CO86" i="2"/>
  <c r="J86" i="2"/>
  <c r="I86" i="2"/>
  <c r="H86" i="2"/>
  <c r="G86" i="2"/>
  <c r="F86" i="2"/>
  <c r="E86" i="2"/>
  <c r="D86" i="2"/>
  <c r="C86" i="2"/>
  <c r="B86" i="2"/>
  <c r="A86" i="2"/>
  <c r="CP85" i="2"/>
  <c r="CO85" i="2"/>
  <c r="J85" i="2"/>
  <c r="I85" i="2"/>
  <c r="H85" i="2"/>
  <c r="CQ85" i="2" s="1"/>
  <c r="G85" i="2"/>
  <c r="F85" i="2"/>
  <c r="E85" i="2"/>
  <c r="D85" i="2"/>
  <c r="C85" i="2"/>
  <c r="B85" i="2"/>
  <c r="A85" i="2"/>
  <c r="CQ84" i="2"/>
  <c r="CP84" i="2"/>
  <c r="CO84" i="2"/>
  <c r="J84" i="2"/>
  <c r="I84" i="2"/>
  <c r="H84" i="2"/>
  <c r="G84" i="2"/>
  <c r="F84" i="2"/>
  <c r="E84" i="2"/>
  <c r="D84" i="2"/>
  <c r="C84" i="2"/>
  <c r="B84" i="2"/>
  <c r="A84" i="2"/>
  <c r="CQ83" i="2"/>
  <c r="CP83" i="2"/>
  <c r="CO83" i="2"/>
  <c r="J83" i="2"/>
  <c r="I83" i="2"/>
  <c r="H83" i="2"/>
  <c r="G83" i="2"/>
  <c r="F83" i="2"/>
  <c r="E83" i="2"/>
  <c r="D83" i="2"/>
  <c r="C83" i="2"/>
  <c r="B83" i="2"/>
  <c r="A83" i="2"/>
  <c r="CP82" i="2"/>
  <c r="CO82" i="2"/>
  <c r="J82" i="2"/>
  <c r="I82" i="2"/>
  <c r="H82" i="2"/>
  <c r="CQ82" i="2" s="1"/>
  <c r="G82" i="2"/>
  <c r="F82" i="2"/>
  <c r="E82" i="2"/>
  <c r="D82" i="2"/>
  <c r="C82" i="2"/>
  <c r="B82" i="2"/>
  <c r="A82" i="2"/>
  <c r="CQ81" i="2"/>
  <c r="CP81" i="2"/>
  <c r="CO81" i="2"/>
  <c r="J81" i="2"/>
  <c r="I81" i="2"/>
  <c r="H81" i="2"/>
  <c r="G81" i="2"/>
  <c r="CL81" i="2" s="1"/>
  <c r="F81" i="2"/>
  <c r="E81" i="2"/>
  <c r="D81" i="2"/>
  <c r="C81" i="2"/>
  <c r="B81" i="2"/>
  <c r="A81" i="2"/>
  <c r="CQ80" i="2"/>
  <c r="CP80" i="2"/>
  <c r="CO80" i="2"/>
  <c r="J80" i="2"/>
  <c r="I80" i="2"/>
  <c r="H80" i="2"/>
  <c r="G80" i="2"/>
  <c r="F80" i="2"/>
  <c r="E80" i="2"/>
  <c r="D80" i="2"/>
  <c r="C80" i="2"/>
  <c r="B80" i="2"/>
  <c r="A80" i="2"/>
  <c r="CP79" i="2"/>
  <c r="CO79" i="2"/>
  <c r="J79" i="2"/>
  <c r="I79" i="2"/>
  <c r="H79" i="2"/>
  <c r="CQ79" i="2" s="1"/>
  <c r="G79" i="2"/>
  <c r="CL79" i="2" s="1"/>
  <c r="F79" i="2"/>
  <c r="E79" i="2"/>
  <c r="D79" i="2"/>
  <c r="C79" i="2"/>
  <c r="B79" i="2"/>
  <c r="A79" i="2"/>
  <c r="CQ78" i="2"/>
  <c r="CP78" i="2"/>
  <c r="CO78" i="2"/>
  <c r="J78" i="2"/>
  <c r="I78" i="2"/>
  <c r="H78" i="2"/>
  <c r="G78" i="2"/>
  <c r="F78" i="2"/>
  <c r="E78" i="2"/>
  <c r="D78" i="2"/>
  <c r="C78" i="2"/>
  <c r="B78" i="2"/>
  <c r="A78" i="2"/>
  <c r="CP77" i="2"/>
  <c r="CO77" i="2"/>
  <c r="J77" i="2"/>
  <c r="I77" i="2"/>
  <c r="H77" i="2"/>
  <c r="CQ77" i="2" s="1"/>
  <c r="G77" i="2"/>
  <c r="F77" i="2"/>
  <c r="E77" i="2"/>
  <c r="D77" i="2"/>
  <c r="C77" i="2"/>
  <c r="B77" i="2"/>
  <c r="A77" i="2"/>
  <c r="CP76" i="2"/>
  <c r="CO76" i="2"/>
  <c r="J76" i="2"/>
  <c r="I76" i="2"/>
  <c r="H76" i="2"/>
  <c r="CQ76" i="2" s="1"/>
  <c r="G76" i="2"/>
  <c r="F76" i="2"/>
  <c r="E76" i="2"/>
  <c r="D76" i="2"/>
  <c r="C76" i="2"/>
  <c r="B76" i="2"/>
  <c r="A76" i="2"/>
  <c r="CQ75" i="2"/>
  <c r="CP75" i="2"/>
  <c r="CO75" i="2"/>
  <c r="J75" i="2"/>
  <c r="I75" i="2"/>
  <c r="H75" i="2"/>
  <c r="G75" i="2"/>
  <c r="F75" i="2"/>
  <c r="E75" i="2"/>
  <c r="D75" i="2"/>
  <c r="C75" i="2"/>
  <c r="B75" i="2"/>
  <c r="A75" i="2"/>
  <c r="CQ74" i="2"/>
  <c r="CP74" i="2"/>
  <c r="CO74" i="2"/>
  <c r="J74" i="2"/>
  <c r="I74" i="2"/>
  <c r="H74" i="2"/>
  <c r="G74" i="2"/>
  <c r="CL74" i="2" s="1"/>
  <c r="F74" i="2"/>
  <c r="E74" i="2"/>
  <c r="D74" i="2"/>
  <c r="C74" i="2"/>
  <c r="B74" i="2"/>
  <c r="A74" i="2"/>
  <c r="CP73" i="2"/>
  <c r="CO73" i="2"/>
  <c r="J73" i="2"/>
  <c r="I73" i="2"/>
  <c r="H73" i="2"/>
  <c r="CQ73" i="2" s="1"/>
  <c r="G73" i="2"/>
  <c r="F73" i="2"/>
  <c r="E73" i="2"/>
  <c r="D73" i="2"/>
  <c r="C73" i="2"/>
  <c r="B73" i="2"/>
  <c r="A73" i="2"/>
  <c r="CQ72" i="2"/>
  <c r="CP72" i="2"/>
  <c r="CO72" i="2"/>
  <c r="J72" i="2"/>
  <c r="I72" i="2"/>
  <c r="H72" i="2"/>
  <c r="G72" i="2"/>
  <c r="F72" i="2"/>
  <c r="E72" i="2"/>
  <c r="D72" i="2"/>
  <c r="C72" i="2"/>
  <c r="B72" i="2"/>
  <c r="A72" i="2"/>
  <c r="CQ71" i="2"/>
  <c r="CP71" i="2"/>
  <c r="CO71" i="2"/>
  <c r="J71" i="2"/>
  <c r="I71" i="2"/>
  <c r="H71" i="2"/>
  <c r="G71" i="2"/>
  <c r="CL71" i="2" s="1"/>
  <c r="F71" i="2"/>
  <c r="E71" i="2"/>
  <c r="D71" i="2"/>
  <c r="C71" i="2"/>
  <c r="B71" i="2"/>
  <c r="A71" i="2"/>
  <c r="CP70" i="2"/>
  <c r="CO70" i="2"/>
  <c r="J70" i="2"/>
  <c r="I70" i="2"/>
  <c r="H70" i="2"/>
  <c r="CQ70" i="2" s="1"/>
  <c r="G70" i="2"/>
  <c r="CL70" i="2" s="1"/>
  <c r="F70" i="2"/>
  <c r="E70" i="2"/>
  <c r="D70" i="2"/>
  <c r="C70" i="2"/>
  <c r="B70" i="2"/>
  <c r="A70" i="2"/>
  <c r="CQ69" i="2"/>
  <c r="CP69" i="2"/>
  <c r="CO69" i="2"/>
  <c r="J69" i="2"/>
  <c r="I69" i="2"/>
  <c r="H69" i="2"/>
  <c r="G69" i="2"/>
  <c r="F69" i="2"/>
  <c r="E69" i="2"/>
  <c r="D69" i="2"/>
  <c r="C69" i="2"/>
  <c r="B69" i="2"/>
  <c r="A69" i="2"/>
  <c r="CQ68" i="2"/>
  <c r="CP68" i="2"/>
  <c r="CO68" i="2"/>
  <c r="J68" i="2"/>
  <c r="I68" i="2"/>
  <c r="H68" i="2"/>
  <c r="G68" i="2"/>
  <c r="F68" i="2"/>
  <c r="E68" i="2"/>
  <c r="D68" i="2"/>
  <c r="C68" i="2"/>
  <c r="B68" i="2"/>
  <c r="A68" i="2"/>
  <c r="CP67" i="2"/>
  <c r="CO67" i="2"/>
  <c r="J67" i="2"/>
  <c r="I67" i="2"/>
  <c r="H67" i="2"/>
  <c r="CQ67" i="2" s="1"/>
  <c r="G67" i="2"/>
  <c r="F67" i="2"/>
  <c r="E67" i="2"/>
  <c r="D67" i="2"/>
  <c r="C67" i="2"/>
  <c r="B67" i="2"/>
  <c r="A67" i="2"/>
  <c r="CQ66" i="2"/>
  <c r="CP66" i="2"/>
  <c r="CO66" i="2"/>
  <c r="J66" i="2"/>
  <c r="I66" i="2"/>
  <c r="H66" i="2"/>
  <c r="G66" i="2"/>
  <c r="F66" i="2"/>
  <c r="E66" i="2"/>
  <c r="D66" i="2"/>
  <c r="C66" i="2"/>
  <c r="B66" i="2"/>
  <c r="A66" i="2"/>
  <c r="CQ65" i="2"/>
  <c r="CP65" i="2"/>
  <c r="CO65" i="2"/>
  <c r="J65" i="2"/>
  <c r="I65" i="2"/>
  <c r="H65" i="2"/>
  <c r="G65" i="2"/>
  <c r="F65" i="2"/>
  <c r="E65" i="2"/>
  <c r="D65" i="2"/>
  <c r="C65" i="2"/>
  <c r="B65" i="2"/>
  <c r="A65" i="2"/>
  <c r="CP64" i="2"/>
  <c r="CO64" i="2"/>
  <c r="J64" i="2"/>
  <c r="I64" i="2"/>
  <c r="H64" i="2"/>
  <c r="CQ64" i="2" s="1"/>
  <c r="G64" i="2"/>
  <c r="F64" i="2"/>
  <c r="E64" i="2"/>
  <c r="D64" i="2"/>
  <c r="C64" i="2"/>
  <c r="B64" i="2"/>
  <c r="A64" i="2"/>
  <c r="CQ63" i="2"/>
  <c r="CP63" i="2"/>
  <c r="CO63" i="2"/>
  <c r="J63" i="2"/>
  <c r="I63" i="2"/>
  <c r="H63" i="2"/>
  <c r="G63" i="2"/>
  <c r="CL63" i="2" s="1"/>
  <c r="F63" i="2"/>
  <c r="E63" i="2"/>
  <c r="D63" i="2"/>
  <c r="C63" i="2"/>
  <c r="B63" i="2"/>
  <c r="A63" i="2"/>
  <c r="CQ62" i="2"/>
  <c r="CP62" i="2"/>
  <c r="CO62" i="2"/>
  <c r="J62" i="2"/>
  <c r="I62" i="2"/>
  <c r="H62" i="2"/>
  <c r="G62" i="2"/>
  <c r="F62" i="2"/>
  <c r="E62" i="2"/>
  <c r="D62" i="2"/>
  <c r="C62" i="2"/>
  <c r="B62" i="2"/>
  <c r="A62" i="2"/>
  <c r="CP61" i="2"/>
  <c r="CO61" i="2"/>
  <c r="J61" i="2"/>
  <c r="I61" i="2"/>
  <c r="H61" i="2"/>
  <c r="CQ61" i="2" s="1"/>
  <c r="G61" i="2"/>
  <c r="F61" i="2"/>
  <c r="E61" i="2"/>
  <c r="D61" i="2"/>
  <c r="C61" i="2"/>
  <c r="B61" i="2"/>
  <c r="A61" i="2"/>
  <c r="CQ60" i="2"/>
  <c r="CP60" i="2"/>
  <c r="CO60" i="2"/>
  <c r="J60" i="2"/>
  <c r="I60" i="2"/>
  <c r="H60" i="2"/>
  <c r="G60" i="2"/>
  <c r="F60" i="2"/>
  <c r="E60" i="2"/>
  <c r="D60" i="2"/>
  <c r="C60" i="2"/>
  <c r="B60" i="2"/>
  <c r="A60" i="2"/>
  <c r="CP59" i="2"/>
  <c r="CO59" i="2"/>
  <c r="CL59" i="2"/>
  <c r="J59" i="2"/>
  <c r="I59" i="2"/>
  <c r="H59" i="2"/>
  <c r="CQ59" i="2" s="1"/>
  <c r="G59" i="2"/>
  <c r="F59" i="2"/>
  <c r="E59" i="2"/>
  <c r="D59" i="2"/>
  <c r="C59" i="2"/>
  <c r="B59" i="2"/>
  <c r="A59" i="2"/>
  <c r="CP58" i="2"/>
  <c r="CO58" i="2"/>
  <c r="J58" i="2"/>
  <c r="I58" i="2"/>
  <c r="H58" i="2"/>
  <c r="CQ58" i="2" s="1"/>
  <c r="G58" i="2"/>
  <c r="F58" i="2"/>
  <c r="E58" i="2"/>
  <c r="D58" i="2"/>
  <c r="C58" i="2"/>
  <c r="B58" i="2"/>
  <c r="A58" i="2"/>
  <c r="CQ57" i="2"/>
  <c r="CP57" i="2"/>
  <c r="CO57" i="2"/>
  <c r="J57" i="2"/>
  <c r="I57" i="2"/>
  <c r="H57" i="2"/>
  <c r="G57" i="2"/>
  <c r="F57" i="2"/>
  <c r="E57" i="2"/>
  <c r="D57" i="2"/>
  <c r="C57" i="2"/>
  <c r="B57" i="2"/>
  <c r="A57" i="2"/>
  <c r="CQ56" i="2"/>
  <c r="CP56" i="2"/>
  <c r="CO56" i="2"/>
  <c r="J56" i="2"/>
  <c r="I56" i="2"/>
  <c r="H56" i="2"/>
  <c r="G56" i="2"/>
  <c r="CL56" i="2" s="1"/>
  <c r="F56" i="2"/>
  <c r="E56" i="2"/>
  <c r="D56" i="2"/>
  <c r="C56" i="2"/>
  <c r="B56" i="2"/>
  <c r="A56" i="2"/>
  <c r="CP55" i="2"/>
  <c r="CO55" i="2"/>
  <c r="CM55" i="2"/>
  <c r="J55" i="2"/>
  <c r="I55" i="2"/>
  <c r="H55" i="2"/>
  <c r="CQ55" i="2" s="1"/>
  <c r="G55" i="2"/>
  <c r="F55" i="2"/>
  <c r="E55" i="2"/>
  <c r="D55" i="2"/>
  <c r="C55" i="2"/>
  <c r="B55" i="2"/>
  <c r="A55" i="2"/>
  <c r="CQ54" i="2"/>
  <c r="CP54" i="2"/>
  <c r="CO54" i="2"/>
  <c r="J54" i="2"/>
  <c r="I54" i="2"/>
  <c r="H54" i="2"/>
  <c r="G54" i="2"/>
  <c r="CL54" i="2" s="1"/>
  <c r="F54" i="2"/>
  <c r="E54" i="2"/>
  <c r="D54" i="2"/>
  <c r="C54" i="2"/>
  <c r="B54" i="2"/>
  <c r="A54" i="2"/>
  <c r="CQ53" i="2"/>
  <c r="CP53" i="2"/>
  <c r="CO53" i="2"/>
  <c r="J53" i="2"/>
  <c r="I53" i="2"/>
  <c r="H53" i="2"/>
  <c r="G53" i="2"/>
  <c r="CL53" i="2" s="1"/>
  <c r="F53" i="2"/>
  <c r="E53" i="2"/>
  <c r="D53" i="2"/>
  <c r="C53" i="2"/>
  <c r="B53" i="2"/>
  <c r="A53" i="2"/>
  <c r="CP52" i="2"/>
  <c r="CO52" i="2"/>
  <c r="J52" i="2"/>
  <c r="I52" i="2"/>
  <c r="H52" i="2"/>
  <c r="CQ52" i="2" s="1"/>
  <c r="G52" i="2"/>
  <c r="CL52" i="2" s="1"/>
  <c r="F52" i="2"/>
  <c r="E52" i="2"/>
  <c r="D52" i="2"/>
  <c r="C52" i="2"/>
  <c r="B52" i="2"/>
  <c r="A52" i="2"/>
  <c r="CQ51" i="2"/>
  <c r="CP51" i="2"/>
  <c r="CO51" i="2"/>
  <c r="J51" i="2"/>
  <c r="I51" i="2"/>
  <c r="H51" i="2"/>
  <c r="G51" i="2"/>
  <c r="F51" i="2"/>
  <c r="E51" i="2"/>
  <c r="D51" i="2"/>
  <c r="C51" i="2"/>
  <c r="B51" i="2"/>
  <c r="A51" i="2"/>
  <c r="CQ50" i="2"/>
  <c r="CP50" i="2"/>
  <c r="CO50" i="2"/>
  <c r="J50" i="2"/>
  <c r="I50" i="2"/>
  <c r="H50" i="2"/>
  <c r="G50" i="2"/>
  <c r="CL50" i="2" s="1"/>
  <c r="F50" i="2"/>
  <c r="E50" i="2"/>
  <c r="D50" i="2"/>
  <c r="C50" i="2"/>
  <c r="B50" i="2"/>
  <c r="A50" i="2"/>
  <c r="CP49" i="2"/>
  <c r="CO49" i="2"/>
  <c r="J49" i="2"/>
  <c r="I49" i="2"/>
  <c r="H49" i="2"/>
  <c r="CQ49" i="2" s="1"/>
  <c r="G49" i="2"/>
  <c r="CL49" i="2" s="1"/>
  <c r="F49" i="2"/>
  <c r="E49" i="2"/>
  <c r="D49" i="2"/>
  <c r="C49" i="2"/>
  <c r="B49" i="2"/>
  <c r="A49" i="2"/>
  <c r="CQ48" i="2"/>
  <c r="CP48" i="2"/>
  <c r="CO48" i="2"/>
  <c r="J48" i="2"/>
  <c r="I48" i="2"/>
  <c r="H48" i="2"/>
  <c r="G48" i="2"/>
  <c r="F48" i="2"/>
  <c r="E48" i="2"/>
  <c r="D48" i="2"/>
  <c r="C48" i="2"/>
  <c r="B48" i="2"/>
  <c r="A48" i="2"/>
  <c r="CP47" i="2"/>
  <c r="CO47" i="2"/>
  <c r="J47" i="2"/>
  <c r="I47" i="2"/>
  <c r="H47" i="2"/>
  <c r="CQ47" i="2" s="1"/>
  <c r="G47" i="2"/>
  <c r="CL47" i="2" s="1"/>
  <c r="F47" i="2"/>
  <c r="E47" i="2"/>
  <c r="D47" i="2"/>
  <c r="C47" i="2"/>
  <c r="B47" i="2"/>
  <c r="A47" i="2"/>
  <c r="CP46" i="2"/>
  <c r="CO46" i="2"/>
  <c r="J46" i="2"/>
  <c r="I46" i="2"/>
  <c r="H46" i="2"/>
  <c r="CQ46" i="2" s="1"/>
  <c r="G46" i="2"/>
  <c r="CL46" i="2" s="1"/>
  <c r="F46" i="2"/>
  <c r="E46" i="2"/>
  <c r="D46" i="2"/>
  <c r="C46" i="2"/>
  <c r="B46" i="2"/>
  <c r="A46" i="2"/>
  <c r="CQ45" i="2"/>
  <c r="CP45" i="2"/>
  <c r="CO45" i="2"/>
  <c r="J45" i="2"/>
  <c r="I45" i="2"/>
  <c r="H45" i="2"/>
  <c r="G45" i="2"/>
  <c r="F45" i="2"/>
  <c r="E45" i="2"/>
  <c r="D45" i="2"/>
  <c r="C45" i="2"/>
  <c r="B45" i="2"/>
  <c r="A45" i="2"/>
  <c r="CP44" i="2"/>
  <c r="CO44" i="2"/>
  <c r="J44" i="2"/>
  <c r="I44" i="2"/>
  <c r="H44" i="2"/>
  <c r="CQ44" i="2" s="1"/>
  <c r="G44" i="2"/>
  <c r="CL44" i="2" s="1"/>
  <c r="F44" i="2"/>
  <c r="E44" i="2"/>
  <c r="D44" i="2"/>
  <c r="C44" i="2"/>
  <c r="B44" i="2"/>
  <c r="A44" i="2"/>
  <c r="CP43" i="2"/>
  <c r="CO43" i="2"/>
  <c r="J43" i="2"/>
  <c r="I43" i="2"/>
  <c r="H43" i="2"/>
  <c r="CQ43" i="2" s="1"/>
  <c r="G43" i="2"/>
  <c r="CL43" i="2" s="1"/>
  <c r="F43" i="2"/>
  <c r="E43" i="2"/>
  <c r="D43" i="2"/>
  <c r="C43" i="2"/>
  <c r="B43" i="2"/>
  <c r="A43" i="2"/>
  <c r="CQ42" i="2"/>
  <c r="CP42" i="2"/>
  <c r="CO42" i="2"/>
  <c r="J42" i="2"/>
  <c r="I42" i="2"/>
  <c r="H42" i="2"/>
  <c r="G42" i="2"/>
  <c r="F42" i="2"/>
  <c r="E42" i="2"/>
  <c r="D42" i="2"/>
  <c r="C42" i="2"/>
  <c r="B42" i="2"/>
  <c r="A42" i="2"/>
  <c r="CP41" i="2"/>
  <c r="CO41" i="2"/>
  <c r="J41" i="2"/>
  <c r="I41" i="2"/>
  <c r="H41" i="2"/>
  <c r="CQ41" i="2" s="1"/>
  <c r="G41" i="2"/>
  <c r="CL41" i="2" s="1"/>
  <c r="F41" i="2"/>
  <c r="E41" i="2"/>
  <c r="D41" i="2"/>
  <c r="C41" i="2"/>
  <c r="B41" i="2"/>
  <c r="A41" i="2"/>
  <c r="CP40" i="2"/>
  <c r="CO40" i="2"/>
  <c r="J40" i="2"/>
  <c r="I40" i="2"/>
  <c r="H40" i="2"/>
  <c r="CQ40" i="2" s="1"/>
  <c r="G40" i="2"/>
  <c r="CL40" i="2" s="1"/>
  <c r="F40" i="2"/>
  <c r="E40" i="2"/>
  <c r="D40" i="2"/>
  <c r="C40" i="2"/>
  <c r="B40" i="2"/>
  <c r="A40" i="2"/>
  <c r="CQ39" i="2"/>
  <c r="CP39" i="2"/>
  <c r="CO39" i="2"/>
  <c r="J39" i="2"/>
  <c r="I39" i="2"/>
  <c r="H39" i="2"/>
  <c r="G39" i="2"/>
  <c r="CL39" i="2" s="1"/>
  <c r="F39" i="2"/>
  <c r="E39" i="2"/>
  <c r="D39" i="2"/>
  <c r="C39" i="2"/>
  <c r="B39" i="2"/>
  <c r="A39" i="2"/>
  <c r="CP38" i="2"/>
  <c r="CO38" i="2"/>
  <c r="J38" i="2"/>
  <c r="I38" i="2"/>
  <c r="H38" i="2"/>
  <c r="CQ38" i="2" s="1"/>
  <c r="G38" i="2"/>
  <c r="CL38" i="2" s="1"/>
  <c r="F38" i="2"/>
  <c r="E38" i="2"/>
  <c r="D38" i="2"/>
  <c r="C38" i="2"/>
  <c r="B38" i="2"/>
  <c r="A38" i="2"/>
  <c r="CP37" i="2"/>
  <c r="CO37" i="2"/>
  <c r="J37" i="2"/>
  <c r="I37" i="2"/>
  <c r="H37" i="2"/>
  <c r="CQ37" i="2" s="1"/>
  <c r="G37" i="2"/>
  <c r="CL37" i="2" s="1"/>
  <c r="F37" i="2"/>
  <c r="E37" i="2"/>
  <c r="D37" i="2"/>
  <c r="C37" i="2"/>
  <c r="B37" i="2"/>
  <c r="A37" i="2"/>
  <c r="CQ36" i="2"/>
  <c r="CP36" i="2"/>
  <c r="CO36" i="2"/>
  <c r="J36" i="2"/>
  <c r="I36" i="2"/>
  <c r="H36" i="2"/>
  <c r="G36" i="2"/>
  <c r="F36" i="2"/>
  <c r="E36" i="2"/>
  <c r="D36" i="2"/>
  <c r="C36" i="2"/>
  <c r="B36" i="2"/>
  <c r="A36" i="2"/>
  <c r="CP35" i="2"/>
  <c r="CO35" i="2"/>
  <c r="J35" i="2"/>
  <c r="I35" i="2"/>
  <c r="H35" i="2"/>
  <c r="CQ35" i="2" s="1"/>
  <c r="G35" i="2"/>
  <c r="CL35" i="2" s="1"/>
  <c r="F35" i="2"/>
  <c r="E35" i="2"/>
  <c r="D35" i="2"/>
  <c r="C35" i="2"/>
  <c r="B35" i="2"/>
  <c r="A35" i="2"/>
  <c r="CP34" i="2"/>
  <c r="CO34" i="2"/>
  <c r="J34" i="2"/>
  <c r="I34" i="2"/>
  <c r="H34" i="2"/>
  <c r="CQ34" i="2" s="1"/>
  <c r="G34" i="2"/>
  <c r="CL34" i="2" s="1"/>
  <c r="F34" i="2"/>
  <c r="E34" i="2"/>
  <c r="D34" i="2"/>
  <c r="C34" i="2"/>
  <c r="B34" i="2"/>
  <c r="A34" i="2"/>
  <c r="CQ33" i="2"/>
  <c r="CP33" i="2"/>
  <c r="CO33" i="2"/>
  <c r="J33" i="2"/>
  <c r="I33" i="2"/>
  <c r="H33" i="2"/>
  <c r="G33" i="2"/>
  <c r="F33" i="2"/>
  <c r="E33" i="2"/>
  <c r="D33" i="2"/>
  <c r="C33" i="2"/>
  <c r="B33" i="2"/>
  <c r="A33" i="2"/>
  <c r="CP32" i="2"/>
  <c r="CO32" i="2"/>
  <c r="J32" i="2"/>
  <c r="I32" i="2"/>
  <c r="H32" i="2"/>
  <c r="CQ32" i="2" s="1"/>
  <c r="G32" i="2"/>
  <c r="CL32" i="2" s="1"/>
  <c r="F32" i="2"/>
  <c r="E32" i="2"/>
  <c r="D32" i="2"/>
  <c r="C32" i="2"/>
  <c r="B32" i="2"/>
  <c r="A32" i="2"/>
  <c r="CP31" i="2"/>
  <c r="CO31" i="2"/>
  <c r="J31" i="2"/>
  <c r="I31" i="2"/>
  <c r="H31" i="2"/>
  <c r="CQ31" i="2" s="1"/>
  <c r="G31" i="2"/>
  <c r="CL31" i="2" s="1"/>
  <c r="F31" i="2"/>
  <c r="E31" i="2"/>
  <c r="D31" i="2"/>
  <c r="C31" i="2"/>
  <c r="B31" i="2"/>
  <c r="A31" i="2"/>
  <c r="CQ30" i="2"/>
  <c r="CP30" i="2"/>
  <c r="CO30" i="2"/>
  <c r="J30" i="2"/>
  <c r="I30" i="2"/>
  <c r="H30" i="2"/>
  <c r="G30" i="2"/>
  <c r="F30" i="2"/>
  <c r="E30" i="2"/>
  <c r="D30" i="2"/>
  <c r="C30" i="2"/>
  <c r="B30" i="2"/>
  <c r="A30" i="2"/>
  <c r="CP29" i="2"/>
  <c r="CO29" i="2"/>
  <c r="J29" i="2"/>
  <c r="I29" i="2"/>
  <c r="H29" i="2"/>
  <c r="CQ29" i="2" s="1"/>
  <c r="G29" i="2"/>
  <c r="CL29" i="2" s="1"/>
  <c r="F29" i="2"/>
  <c r="E29" i="2"/>
  <c r="D29" i="2"/>
  <c r="C29" i="2"/>
  <c r="B29" i="2"/>
  <c r="A29" i="2"/>
  <c r="CP28" i="2"/>
  <c r="CO28" i="2"/>
  <c r="J28" i="2"/>
  <c r="I28" i="2"/>
  <c r="H28" i="2"/>
  <c r="CQ28" i="2" s="1"/>
  <c r="G28" i="2"/>
  <c r="CL28" i="2" s="1"/>
  <c r="F28" i="2"/>
  <c r="E28" i="2"/>
  <c r="D28" i="2"/>
  <c r="C28" i="2"/>
  <c r="B28" i="2"/>
  <c r="A28" i="2"/>
  <c r="CQ27" i="2"/>
  <c r="CP27" i="2"/>
  <c r="CO27" i="2"/>
  <c r="J27" i="2"/>
  <c r="I27" i="2"/>
  <c r="H27" i="2"/>
  <c r="G27" i="2"/>
  <c r="F27" i="2"/>
  <c r="E27" i="2"/>
  <c r="D27" i="2"/>
  <c r="C27" i="2"/>
  <c r="B27" i="2"/>
  <c r="A27" i="2"/>
  <c r="CP26" i="2"/>
  <c r="CO26" i="2"/>
  <c r="J26" i="2"/>
  <c r="I26" i="2"/>
  <c r="H26" i="2"/>
  <c r="CQ26" i="2" s="1"/>
  <c r="G26" i="2"/>
  <c r="CL26" i="2" s="1"/>
  <c r="F26" i="2"/>
  <c r="E26" i="2"/>
  <c r="D26" i="2"/>
  <c r="C26" i="2"/>
  <c r="B26" i="2"/>
  <c r="A26" i="2"/>
  <c r="CP25" i="2"/>
  <c r="CO25" i="2"/>
  <c r="J25" i="2"/>
  <c r="I25" i="2"/>
  <c r="H25" i="2"/>
  <c r="CQ25" i="2" s="1"/>
  <c r="G25" i="2"/>
  <c r="CL25" i="2" s="1"/>
  <c r="F25" i="2"/>
  <c r="E25" i="2"/>
  <c r="D25" i="2"/>
  <c r="C25" i="2"/>
  <c r="B25" i="2"/>
  <c r="A25" i="2"/>
  <c r="CQ24" i="2"/>
  <c r="CP24" i="2"/>
  <c r="CO24" i="2"/>
  <c r="J24" i="2"/>
  <c r="I24" i="2"/>
  <c r="H24" i="2"/>
  <c r="G24" i="2"/>
  <c r="F24" i="2"/>
  <c r="E24" i="2"/>
  <c r="D24" i="2"/>
  <c r="C24" i="2"/>
  <c r="B24" i="2"/>
  <c r="A24" i="2"/>
  <c r="CP23" i="2"/>
  <c r="CO23" i="2"/>
  <c r="J23" i="2"/>
  <c r="I23" i="2"/>
  <c r="H23" i="2"/>
  <c r="CQ23" i="2" s="1"/>
  <c r="G23" i="2"/>
  <c r="CL23" i="2" s="1"/>
  <c r="F23" i="2"/>
  <c r="E23" i="2"/>
  <c r="D23" i="2"/>
  <c r="C23" i="2"/>
  <c r="B23" i="2"/>
  <c r="A23" i="2"/>
  <c r="CP22" i="2"/>
  <c r="CO22" i="2"/>
  <c r="J22" i="2"/>
  <c r="I22" i="2"/>
  <c r="H22" i="2"/>
  <c r="CQ22" i="2" s="1"/>
  <c r="G22" i="2"/>
  <c r="CL22" i="2" s="1"/>
  <c r="F22" i="2"/>
  <c r="E22" i="2"/>
  <c r="D22" i="2"/>
  <c r="C22" i="2"/>
  <c r="B22" i="2"/>
  <c r="A22" i="2"/>
  <c r="CQ21" i="2"/>
  <c r="CP21" i="2"/>
  <c r="CO21" i="2"/>
  <c r="J21" i="2"/>
  <c r="I21" i="2"/>
  <c r="H21" i="2"/>
  <c r="G21" i="2"/>
  <c r="F21" i="2"/>
  <c r="E21" i="2"/>
  <c r="D21" i="2"/>
  <c r="C21" i="2"/>
  <c r="B21" i="2"/>
  <c r="A21" i="2"/>
  <c r="CP20" i="2"/>
  <c r="CO20" i="2"/>
  <c r="J20" i="2"/>
  <c r="I20" i="2"/>
  <c r="H20" i="2"/>
  <c r="CQ20" i="2" s="1"/>
  <c r="G20" i="2"/>
  <c r="CL20" i="2" s="1"/>
  <c r="F20" i="2"/>
  <c r="E20" i="2"/>
  <c r="D20" i="2"/>
  <c r="C20" i="2"/>
  <c r="B20" i="2"/>
  <c r="A20" i="2"/>
  <c r="CP19" i="2"/>
  <c r="CO19" i="2"/>
  <c r="J19" i="2"/>
  <c r="I19" i="2"/>
  <c r="H19" i="2"/>
  <c r="CQ19" i="2" s="1"/>
  <c r="G19" i="2"/>
  <c r="CL19" i="2" s="1"/>
  <c r="F19" i="2"/>
  <c r="E19" i="2"/>
  <c r="D19" i="2"/>
  <c r="C19" i="2"/>
  <c r="B19" i="2"/>
  <c r="A19" i="2"/>
  <c r="CQ18" i="2"/>
  <c r="CP18" i="2"/>
  <c r="CO18" i="2"/>
  <c r="J18" i="2"/>
  <c r="I18" i="2"/>
  <c r="H18" i="2"/>
  <c r="G18" i="2"/>
  <c r="F18" i="2"/>
  <c r="E18" i="2"/>
  <c r="D18" i="2"/>
  <c r="C18" i="2"/>
  <c r="B18" i="2"/>
  <c r="A18" i="2"/>
  <c r="CP17" i="2"/>
  <c r="CO17" i="2"/>
  <c r="J17" i="2"/>
  <c r="I17" i="2"/>
  <c r="H17" i="2"/>
  <c r="CQ17" i="2" s="1"/>
  <c r="G17" i="2"/>
  <c r="CL17" i="2" s="1"/>
  <c r="F17" i="2"/>
  <c r="E17" i="2"/>
  <c r="D17" i="2"/>
  <c r="C17" i="2"/>
  <c r="B17" i="2"/>
  <c r="A17" i="2"/>
  <c r="CP16" i="2"/>
  <c r="CO16" i="2"/>
  <c r="J16" i="2"/>
  <c r="I16" i="2"/>
  <c r="H16" i="2"/>
  <c r="CQ16" i="2" s="1"/>
  <c r="G16" i="2"/>
  <c r="CL16" i="2" s="1"/>
  <c r="F16" i="2"/>
  <c r="E16" i="2"/>
  <c r="D16" i="2"/>
  <c r="C16" i="2"/>
  <c r="B16" i="2"/>
  <c r="A16" i="2"/>
  <c r="CQ15" i="2"/>
  <c r="CP15" i="2"/>
  <c r="CO15" i="2"/>
  <c r="CL15" i="2"/>
  <c r="J15" i="2"/>
  <c r="I15" i="2"/>
  <c r="H15" i="2"/>
  <c r="G15" i="2"/>
  <c r="F15" i="2"/>
  <c r="E15" i="2"/>
  <c r="D15" i="2"/>
  <c r="C15" i="2"/>
  <c r="B15" i="2"/>
  <c r="A15" i="2"/>
  <c r="CP14" i="2"/>
  <c r="CO14" i="2"/>
  <c r="J14" i="2"/>
  <c r="I14" i="2"/>
  <c r="H14" i="2"/>
  <c r="CQ14" i="2" s="1"/>
  <c r="G14" i="2"/>
  <c r="CL14" i="2" s="1"/>
  <c r="F14" i="2"/>
  <c r="E14" i="2"/>
  <c r="D14" i="2"/>
  <c r="C14" i="2"/>
  <c r="B14" i="2"/>
  <c r="A14" i="2"/>
  <c r="J13" i="2"/>
  <c r="I13" i="2"/>
  <c r="H13" i="2"/>
  <c r="CQ13" i="2" s="1"/>
  <c r="G13" i="2"/>
  <c r="CL13" i="2" s="1"/>
  <c r="F13" i="2"/>
  <c r="E13" i="2"/>
  <c r="D13" i="2"/>
  <c r="C13" i="2"/>
  <c r="B13" i="2"/>
  <c r="A13" i="2"/>
  <c r="CQ12" i="2"/>
  <c r="CL12" i="2"/>
  <c r="J12" i="2"/>
  <c r="I12" i="2"/>
  <c r="H12" i="2"/>
  <c r="G12" i="2"/>
  <c r="F12" i="2"/>
  <c r="E12" i="2"/>
  <c r="D12" i="2"/>
  <c r="C12" i="2"/>
  <c r="B12" i="2"/>
  <c r="A12" i="2"/>
  <c r="CP11" i="2"/>
  <c r="CO11" i="2"/>
  <c r="J11" i="2"/>
  <c r="I11" i="2"/>
  <c r="H11" i="2"/>
  <c r="CQ11" i="2" s="1"/>
  <c r="G11" i="2"/>
  <c r="CL11" i="2" s="1"/>
  <c r="F11" i="2"/>
  <c r="E11" i="2"/>
  <c r="D11" i="2"/>
  <c r="C11" i="2"/>
  <c r="B11" i="2"/>
  <c r="A11" i="2"/>
  <c r="J10" i="2"/>
  <c r="I10" i="2"/>
  <c r="H10" i="2"/>
  <c r="CQ10" i="2" s="1"/>
  <c r="G10" i="2"/>
  <c r="CL10" i="2" s="1"/>
  <c r="F10" i="2"/>
  <c r="E10" i="2"/>
  <c r="D10" i="2"/>
  <c r="C10" i="2"/>
  <c r="B10" i="2"/>
  <c r="A10" i="2"/>
  <c r="CQ9" i="2"/>
  <c r="CP9" i="2"/>
  <c r="CL9" i="2"/>
  <c r="J9" i="2"/>
  <c r="I9" i="2"/>
  <c r="H9" i="2"/>
  <c r="G9" i="2"/>
  <c r="F9" i="2"/>
  <c r="E9" i="2"/>
  <c r="D9" i="2"/>
  <c r="C9" i="2"/>
  <c r="B9" i="2"/>
  <c r="A9" i="2"/>
  <c r="CP8" i="2"/>
  <c r="CO8" i="2"/>
  <c r="J8" i="2"/>
  <c r="I8" i="2"/>
  <c r="H8" i="2"/>
  <c r="CQ8" i="2" s="1"/>
  <c r="G8" i="2"/>
  <c r="CL8" i="2" s="1"/>
  <c r="F8" i="2"/>
  <c r="E8" i="2"/>
  <c r="D8" i="2"/>
  <c r="C8" i="2"/>
  <c r="B8" i="2"/>
  <c r="A8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CI6" i="2"/>
  <c r="CG6" i="2"/>
  <c r="CF6" i="2"/>
  <c r="CE6" i="2"/>
  <c r="BZ6" i="2"/>
  <c r="BY6" i="2"/>
  <c r="BW6" i="2"/>
  <c r="BU6" i="2"/>
  <c r="BT6" i="2"/>
  <c r="BS6" i="2"/>
  <c r="BN6" i="2"/>
  <c r="BM6" i="2"/>
  <c r="BK6" i="2"/>
  <c r="BI6" i="2"/>
  <c r="BH6" i="2"/>
  <c r="BG6" i="2"/>
  <c r="BB6" i="2"/>
  <c r="BA6" i="2"/>
  <c r="AY6" i="2"/>
  <c r="AW6" i="2"/>
  <c r="AV6" i="2"/>
  <c r="AU6" i="2"/>
  <c r="AP6" i="2"/>
  <c r="AO6" i="2"/>
  <c r="AM6" i="2"/>
  <c r="AK6" i="2"/>
  <c r="AJ6" i="2"/>
  <c r="AI6" i="2"/>
  <c r="AD6" i="2"/>
  <c r="AC6" i="2"/>
  <c r="AA6" i="2"/>
  <c r="Y6" i="2"/>
  <c r="X6" i="2"/>
  <c r="W6" i="2"/>
  <c r="R6" i="2"/>
  <c r="Q6" i="2"/>
  <c r="O6" i="2"/>
  <c r="M6" i="2"/>
  <c r="L6" i="2"/>
  <c r="K6" i="2"/>
  <c r="K3" i="2"/>
  <c r="H3" i="2"/>
  <c r="E3" i="2"/>
  <c r="CM143" i="2" s="1"/>
  <c r="B3" i="2"/>
  <c r="CN8" i="2" l="1"/>
  <c r="CN35" i="2"/>
  <c r="CN56" i="2"/>
  <c r="CN78" i="2"/>
  <c r="CN29" i="2"/>
  <c r="CN34" i="2"/>
  <c r="CN15" i="2"/>
  <c r="CN13" i="2"/>
  <c r="CN65" i="2"/>
  <c r="CN40" i="2"/>
  <c r="CN50" i="2"/>
  <c r="CN68" i="2"/>
  <c r="CN19" i="2"/>
  <c r="CM13" i="2"/>
  <c r="CM19" i="2"/>
  <c r="CM22" i="2"/>
  <c r="CN22" i="2" s="1"/>
  <c r="CM25" i="2"/>
  <c r="CN25" i="2" s="1"/>
  <c r="CM28" i="2"/>
  <c r="CN28" i="2" s="1"/>
  <c r="CM31" i="2"/>
  <c r="CN31" i="2" s="1"/>
  <c r="CM34" i="2"/>
  <c r="CM37" i="2"/>
  <c r="CN37" i="2" s="1"/>
  <c r="CM40" i="2"/>
  <c r="CM43" i="2"/>
  <c r="CN43" i="2" s="1"/>
  <c r="CM46" i="2"/>
  <c r="CN46" i="2" s="1"/>
  <c r="CM49" i="2"/>
  <c r="CN49" i="2" s="1"/>
  <c r="CM50" i="2"/>
  <c r="CL60" i="2"/>
  <c r="CN60" i="2" s="1"/>
  <c r="CL67" i="2"/>
  <c r="CN67" i="2" s="1"/>
  <c r="CM68" i="2"/>
  <c r="CL78" i="2"/>
  <c r="CL85" i="2"/>
  <c r="CM86" i="2"/>
  <c r="CM98" i="2"/>
  <c r="CL107" i="2"/>
  <c r="CN107" i="2" s="1"/>
  <c r="CL114" i="2"/>
  <c r="CN114" i="2" s="1"/>
  <c r="CL119" i="2"/>
  <c r="CM126" i="2"/>
  <c r="CN127" i="2"/>
  <c r="CM128" i="2"/>
  <c r="CM133" i="2"/>
  <c r="CL166" i="2"/>
  <c r="CL187" i="2"/>
  <c r="CN187" i="2" s="1"/>
  <c r="CM10" i="2"/>
  <c r="CN10" i="2" s="1"/>
  <c r="CM16" i="2"/>
  <c r="CN16" i="2" s="1"/>
  <c r="S6" i="2"/>
  <c r="AE6" i="2"/>
  <c r="AQ6" i="2"/>
  <c r="BC6" i="2"/>
  <c r="BO6" i="2"/>
  <c r="CA6" i="2"/>
  <c r="CM60" i="2"/>
  <c r="CM67" i="2"/>
  <c r="CM78" i="2"/>
  <c r="CM85" i="2"/>
  <c r="CN85" i="2" s="1"/>
  <c r="CL93" i="2"/>
  <c r="CN93" i="2" s="1"/>
  <c r="CL97" i="2"/>
  <c r="CM102" i="2"/>
  <c r="CM112" i="2"/>
  <c r="CL129" i="2"/>
  <c r="CL134" i="2"/>
  <c r="CL156" i="2"/>
  <c r="CL188" i="2"/>
  <c r="CN188" i="2" s="1"/>
  <c r="CL189" i="2"/>
  <c r="CL209" i="2"/>
  <c r="CM256" i="2"/>
  <c r="CM253" i="2"/>
  <c r="CM250" i="2"/>
  <c r="CM247" i="2"/>
  <c r="CM244" i="2"/>
  <c r="CM241" i="2"/>
  <c r="CM238" i="2"/>
  <c r="CM235" i="2"/>
  <c r="CM232" i="2"/>
  <c r="CM229" i="2"/>
  <c r="CM226" i="2"/>
  <c r="CM223" i="2"/>
  <c r="CM220" i="2"/>
  <c r="CM217" i="2"/>
  <c r="CM214" i="2"/>
  <c r="CM211" i="2"/>
  <c r="CL205" i="2"/>
  <c r="CL200" i="2"/>
  <c r="CL196" i="2"/>
  <c r="CL184" i="2"/>
  <c r="CL255" i="2"/>
  <c r="CN255" i="2" s="1"/>
  <c r="CL243" i="2"/>
  <c r="CL231" i="2"/>
  <c r="CL219" i="2"/>
  <c r="CN219" i="2" s="1"/>
  <c r="CL210" i="2"/>
  <c r="CM191" i="2"/>
  <c r="CL180" i="2"/>
  <c r="CM176" i="2"/>
  <c r="CM169" i="2"/>
  <c r="CL162" i="2"/>
  <c r="CM158" i="2"/>
  <c r="CM187" i="2"/>
  <c r="CL176" i="2"/>
  <c r="CL169" i="2"/>
  <c r="CN169" i="2" s="1"/>
  <c r="CL217" i="2"/>
  <c r="CM199" i="2"/>
  <c r="CM172" i="2"/>
  <c r="CL165" i="2"/>
  <c r="CM161" i="2"/>
  <c r="CL252" i="2"/>
  <c r="CN252" i="2" s="1"/>
  <c r="CL240" i="2"/>
  <c r="CL228" i="2"/>
  <c r="CM208" i="2"/>
  <c r="CL203" i="2"/>
  <c r="CL199" i="2"/>
  <c r="CM194" i="2"/>
  <c r="CL179" i="2"/>
  <c r="CL172" i="2"/>
  <c r="CL161" i="2"/>
  <c r="CL154" i="2"/>
  <c r="CL143" i="2"/>
  <c r="CN143" i="2" s="1"/>
  <c r="CL136" i="2"/>
  <c r="CL133" i="2"/>
  <c r="CL130" i="2"/>
  <c r="CL127" i="2"/>
  <c r="CL124" i="2"/>
  <c r="CL121" i="2"/>
  <c r="CN121" i="2" s="1"/>
  <c r="CL118" i="2"/>
  <c r="CL115" i="2"/>
  <c r="CL112" i="2"/>
  <c r="CN112" i="2" s="1"/>
  <c r="CL109" i="2"/>
  <c r="CN109" i="2" s="1"/>
  <c r="CL106" i="2"/>
  <c r="CL103" i="2"/>
  <c r="CN103" i="2" s="1"/>
  <c r="CL100" i="2"/>
  <c r="CL216" i="2"/>
  <c r="CM190" i="2"/>
  <c r="CM175" i="2"/>
  <c r="CM157" i="2"/>
  <c r="CM139" i="2"/>
  <c r="CN139" i="2" s="1"/>
  <c r="CL146" i="2"/>
  <c r="CL139" i="2"/>
  <c r="CL249" i="2"/>
  <c r="CL237" i="2"/>
  <c r="CN237" i="2" s="1"/>
  <c r="CL225" i="2"/>
  <c r="CL214" i="2"/>
  <c r="CN214" i="2" s="1"/>
  <c r="CL207" i="2"/>
  <c r="CM202" i="2"/>
  <c r="CM185" i="2"/>
  <c r="CM178" i="2"/>
  <c r="CL171" i="2"/>
  <c r="CM167" i="2"/>
  <c r="CM160" i="2"/>
  <c r="CN160" i="2" s="1"/>
  <c r="CL153" i="2"/>
  <c r="CM149" i="2"/>
  <c r="CN149" i="2" s="1"/>
  <c r="CM193" i="2"/>
  <c r="CL213" i="2"/>
  <c r="CM181" i="2"/>
  <c r="CM163" i="2"/>
  <c r="CM145" i="2"/>
  <c r="CL246" i="2"/>
  <c r="CL234" i="2"/>
  <c r="CL222" i="2"/>
  <c r="CL201" i="2"/>
  <c r="CM188" i="2"/>
  <c r="CL181" i="2"/>
  <c r="CL170" i="2"/>
  <c r="CN170" i="2" s="1"/>
  <c r="CL163" i="2"/>
  <c r="CL152" i="2"/>
  <c r="CL145" i="2"/>
  <c r="CN145" i="2" s="1"/>
  <c r="CM205" i="2"/>
  <c r="CM196" i="2"/>
  <c r="CM184" i="2"/>
  <c r="CM166" i="2"/>
  <c r="CM148" i="2"/>
  <c r="T6" i="2"/>
  <c r="AF6" i="2"/>
  <c r="AR6" i="2"/>
  <c r="BD6" i="2"/>
  <c r="BP6" i="2"/>
  <c r="CB6" i="2"/>
  <c r="CO10" i="2"/>
  <c r="CO13" i="2"/>
  <c r="CL57" i="2"/>
  <c r="CL64" i="2"/>
  <c r="CM65" i="2"/>
  <c r="CL75" i="2"/>
  <c r="CN75" i="2" s="1"/>
  <c r="CL82" i="2"/>
  <c r="CN82" i="2" s="1"/>
  <c r="CM83" i="2"/>
  <c r="CM93" i="2"/>
  <c r="CM97" i="2"/>
  <c r="CL99" i="2"/>
  <c r="CN99" i="2" s="1"/>
  <c r="CM104" i="2"/>
  <c r="CL113" i="2"/>
  <c r="CN113" i="2" s="1"/>
  <c r="CM120" i="2"/>
  <c r="CM122" i="2"/>
  <c r="CM127" i="2"/>
  <c r="CL144" i="2"/>
  <c r="CN144" i="2" s="1"/>
  <c r="CN147" i="2"/>
  <c r="CM154" i="2"/>
  <c r="CN154" i="2" s="1"/>
  <c r="CM156" i="2"/>
  <c r="CN156" i="2" s="1"/>
  <c r="CQ156" i="2"/>
  <c r="CL158" i="2"/>
  <c r="CN158" i="2" s="1"/>
  <c r="CN190" i="2"/>
  <c r="CL211" i="2"/>
  <c r="U6" i="2"/>
  <c r="AG6" i="2"/>
  <c r="AS6" i="2"/>
  <c r="BE6" i="2"/>
  <c r="BQ6" i="2"/>
  <c r="CC6" i="2"/>
  <c r="CM57" i="2"/>
  <c r="CN57" i="2" s="1"/>
  <c r="CM64" i="2"/>
  <c r="CN64" i="2" s="1"/>
  <c r="CL68" i="2"/>
  <c r="CM75" i="2"/>
  <c r="CM82" i="2"/>
  <c r="CL86" i="2"/>
  <c r="CN86" i="2" s="1"/>
  <c r="CL98" i="2"/>
  <c r="CN98" i="2" s="1"/>
  <c r="CM108" i="2"/>
  <c r="CL123" i="2"/>
  <c r="CN123" i="2" s="1"/>
  <c r="CL128" i="2"/>
  <c r="CN128" i="2" s="1"/>
  <c r="CM135" i="2"/>
  <c r="CN136" i="2"/>
  <c r="CQ137" i="2"/>
  <c r="CM137" i="2"/>
  <c r="CL138" i="2"/>
  <c r="CL159" i="2"/>
  <c r="CL191" i="2"/>
  <c r="CN191" i="2" s="1"/>
  <c r="CL192" i="2"/>
  <c r="CN192" i="2" s="1"/>
  <c r="CP10" i="2"/>
  <c r="CP13" i="2"/>
  <c r="V6" i="2"/>
  <c r="AH6" i="2"/>
  <c r="AT6" i="2"/>
  <c r="BF6" i="2"/>
  <c r="BR6" i="2"/>
  <c r="CD6" i="2"/>
  <c r="CM8" i="2"/>
  <c r="CM11" i="2"/>
  <c r="CN11" i="2" s="1"/>
  <c r="CM14" i="2"/>
  <c r="CN14" i="2" s="1"/>
  <c r="CM17" i="2"/>
  <c r="CN17" i="2" s="1"/>
  <c r="CM20" i="2"/>
  <c r="CN20" i="2" s="1"/>
  <c r="CM23" i="2"/>
  <c r="CN23" i="2" s="1"/>
  <c r="CM26" i="2"/>
  <c r="CN26" i="2" s="1"/>
  <c r="CM29" i="2"/>
  <c r="CM32" i="2"/>
  <c r="CN32" i="2" s="1"/>
  <c r="CM35" i="2"/>
  <c r="CM38" i="2"/>
  <c r="CN38" i="2" s="1"/>
  <c r="CM41" i="2"/>
  <c r="CN41" i="2" s="1"/>
  <c r="CM44" i="2"/>
  <c r="CN44" i="2" s="1"/>
  <c r="CM47" i="2"/>
  <c r="CN47" i="2" s="1"/>
  <c r="CL61" i="2"/>
  <c r="CN61" i="2" s="1"/>
  <c r="CM62" i="2"/>
  <c r="CL72" i="2"/>
  <c r="CN72" i="2" s="1"/>
  <c r="CM80" i="2"/>
  <c r="CM95" i="2"/>
  <c r="CM103" i="2"/>
  <c r="CL105" i="2"/>
  <c r="CN105" i="2" s="1"/>
  <c r="CM110" i="2"/>
  <c r="CM114" i="2"/>
  <c r="CN115" i="2"/>
  <c r="CM116" i="2"/>
  <c r="CM121" i="2"/>
  <c r="CM138" i="2"/>
  <c r="CQ138" i="2"/>
  <c r="CL140" i="2"/>
  <c r="CN140" i="2" s="1"/>
  <c r="CL155" i="2"/>
  <c r="CN155" i="2" s="1"/>
  <c r="CL160" i="2"/>
  <c r="CL194" i="2"/>
  <c r="CL195" i="2"/>
  <c r="CN196" i="2"/>
  <c r="CM54" i="2"/>
  <c r="CN54" i="2" s="1"/>
  <c r="CM61" i="2"/>
  <c r="CL65" i="2"/>
  <c r="CM72" i="2"/>
  <c r="CM79" i="2"/>
  <c r="CN79" i="2" s="1"/>
  <c r="CL83" i="2"/>
  <c r="CN83" i="2" s="1"/>
  <c r="CM90" i="2"/>
  <c r="CN90" i="2" s="1"/>
  <c r="CL94" i="2"/>
  <c r="CN94" i="2" s="1"/>
  <c r="CL104" i="2"/>
  <c r="CL117" i="2"/>
  <c r="CN117" i="2" s="1"/>
  <c r="CL122" i="2"/>
  <c r="CN122" i="2" s="1"/>
  <c r="CM129" i="2"/>
  <c r="CN129" i="2" s="1"/>
  <c r="CN130" i="2"/>
  <c r="CM131" i="2"/>
  <c r="CM136" i="2"/>
  <c r="CN138" i="2"/>
  <c r="CL149" i="2"/>
  <c r="CL150" i="2"/>
  <c r="CM174" i="2"/>
  <c r="CQ174" i="2"/>
  <c r="CL197" i="2"/>
  <c r="CN197" i="2" s="1"/>
  <c r="CL198" i="2"/>
  <c r="CN198" i="2" s="1"/>
  <c r="CL51" i="2"/>
  <c r="CN51" i="2" s="1"/>
  <c r="CL58" i="2"/>
  <c r="CM59" i="2"/>
  <c r="CN59" i="2" s="1"/>
  <c r="CL69" i="2"/>
  <c r="CN69" i="2" s="1"/>
  <c r="CL76" i="2"/>
  <c r="CM77" i="2"/>
  <c r="CL87" i="2"/>
  <c r="CM94" i="2"/>
  <c r="CL96" i="2"/>
  <c r="CN96" i="2" s="1"/>
  <c r="CM99" i="2"/>
  <c r="CM109" i="2"/>
  <c r="CL111" i="2"/>
  <c r="CN111" i="2" s="1"/>
  <c r="CM115" i="2"/>
  <c r="CL132" i="2"/>
  <c r="CN132" i="2" s="1"/>
  <c r="CL137" i="2"/>
  <c r="CL141" i="2"/>
  <c r="CN141" i="2" s="1"/>
  <c r="CL147" i="2"/>
  <c r="CL151" i="2"/>
  <c r="CL177" i="2"/>
  <c r="CN177" i="2" s="1"/>
  <c r="CL18" i="2"/>
  <c r="CN18" i="2" s="1"/>
  <c r="CL24" i="2"/>
  <c r="CN24" i="2" s="1"/>
  <c r="CL27" i="2"/>
  <c r="CN27" i="2" s="1"/>
  <c r="CL33" i="2"/>
  <c r="CL36" i="2"/>
  <c r="CN36" i="2" s="1"/>
  <c r="CL42" i="2"/>
  <c r="CL45" i="2"/>
  <c r="CL48" i="2"/>
  <c r="CM51" i="2"/>
  <c r="CM58" i="2"/>
  <c r="CL62" i="2"/>
  <c r="CN62" i="2" s="1"/>
  <c r="CM69" i="2"/>
  <c r="CM76" i="2"/>
  <c r="CL80" i="2"/>
  <c r="CN80" i="2" s="1"/>
  <c r="CM87" i="2"/>
  <c r="CM92" i="2"/>
  <c r="CL95" i="2"/>
  <c r="CN95" i="2" s="1"/>
  <c r="CN100" i="2"/>
  <c r="CM101" i="2"/>
  <c r="CL110" i="2"/>
  <c r="CL116" i="2"/>
  <c r="CM123" i="2"/>
  <c r="CM125" i="2"/>
  <c r="CM130" i="2"/>
  <c r="CL142" i="2"/>
  <c r="CN142" i="2" s="1"/>
  <c r="CL148" i="2"/>
  <c r="CN148" i="2" s="1"/>
  <c r="CN161" i="2"/>
  <c r="CL173" i="2"/>
  <c r="CN173" i="2" s="1"/>
  <c r="CL178" i="2"/>
  <c r="CN178" i="2" s="1"/>
  <c r="CL21" i="2"/>
  <c r="CL30" i="2"/>
  <c r="N6" i="2"/>
  <c r="Z6" i="2"/>
  <c r="AL6" i="2"/>
  <c r="AX6" i="2"/>
  <c r="BJ6" i="2"/>
  <c r="BV6" i="2"/>
  <c r="CH6" i="2"/>
  <c r="CM9" i="2"/>
  <c r="CN9" i="2" s="1"/>
  <c r="CM12" i="2"/>
  <c r="CN12" i="2" s="1"/>
  <c r="CM15" i="2"/>
  <c r="CM18" i="2"/>
  <c r="CM21" i="2"/>
  <c r="CN21" i="2" s="1"/>
  <c r="CM24" i="2"/>
  <c r="CM27" i="2"/>
  <c r="CM30" i="2"/>
  <c r="CM33" i="2"/>
  <c r="CM36" i="2"/>
  <c r="CM39" i="2"/>
  <c r="CN39" i="2" s="1"/>
  <c r="CM42" i="2"/>
  <c r="CM45" i="2"/>
  <c r="CM48" i="2"/>
  <c r="CL55" i="2"/>
  <c r="CN55" i="2" s="1"/>
  <c r="CM56" i="2"/>
  <c r="CL66" i="2"/>
  <c r="CN66" i="2" s="1"/>
  <c r="CL73" i="2"/>
  <c r="CN73" i="2" s="1"/>
  <c r="CM74" i="2"/>
  <c r="CN74" i="2" s="1"/>
  <c r="CL84" i="2"/>
  <c r="CN84" i="2" s="1"/>
  <c r="CL91" i="2"/>
  <c r="CN91" i="2" s="1"/>
  <c r="CM105" i="2"/>
  <c r="CQ122" i="2"/>
  <c r="CN126" i="2"/>
  <c r="CL126" i="2"/>
  <c r="CL131" i="2"/>
  <c r="CN131" i="2" s="1"/>
  <c r="CM140" i="2"/>
  <c r="CN202" i="2"/>
  <c r="CM66" i="2"/>
  <c r="CL77" i="2"/>
  <c r="CN77" i="2" s="1"/>
  <c r="CM84" i="2"/>
  <c r="CM91" i="2"/>
  <c r="CM100" i="2"/>
  <c r="CL102" i="2"/>
  <c r="CN102" i="2" s="1"/>
  <c r="CM107" i="2"/>
  <c r="CM117" i="2"/>
  <c r="CM119" i="2"/>
  <c r="CM124" i="2"/>
  <c r="CN124" i="2" s="1"/>
  <c r="CN163" i="2"/>
  <c r="CL204" i="2"/>
  <c r="CN204" i="2" s="1"/>
  <c r="CM73" i="2"/>
  <c r="P6" i="2"/>
  <c r="AB6" i="2"/>
  <c r="AN6" i="2"/>
  <c r="AZ6" i="2"/>
  <c r="BL6" i="2"/>
  <c r="BX6" i="2"/>
  <c r="CJ6" i="2"/>
  <c r="CO9" i="2"/>
  <c r="CO12" i="2"/>
  <c r="CM53" i="2"/>
  <c r="CN53" i="2" s="1"/>
  <c r="CM71" i="2"/>
  <c r="CN71" i="2" s="1"/>
  <c r="CM89" i="2"/>
  <c r="CN89" i="2" s="1"/>
  <c r="CL92" i="2"/>
  <c r="CN92" i="2" s="1"/>
  <c r="CM96" i="2"/>
  <c r="CL101" i="2"/>
  <c r="CM111" i="2"/>
  <c r="CQ116" i="2"/>
  <c r="M6" i="4" s="1"/>
  <c r="CL120" i="2"/>
  <c r="CN120" i="2" s="1"/>
  <c r="CL125" i="2"/>
  <c r="CN125" i="2" s="1"/>
  <c r="CM132" i="2"/>
  <c r="CN133" i="2"/>
  <c r="CM134" i="2"/>
  <c r="CM151" i="2"/>
  <c r="CL167" i="2"/>
  <c r="CN167" i="2" s="1"/>
  <c r="CL168" i="2"/>
  <c r="CN183" i="2"/>
  <c r="CN205" i="2"/>
  <c r="CP12" i="2"/>
  <c r="CM52" i="2"/>
  <c r="CN52" i="2" s="1"/>
  <c r="CM63" i="2"/>
  <c r="CN63" i="2" s="1"/>
  <c r="CM70" i="2"/>
  <c r="CN70" i="2" s="1"/>
  <c r="CM81" i="2"/>
  <c r="CN81" i="2" s="1"/>
  <c r="CM88" i="2"/>
  <c r="CN88" i="2" s="1"/>
  <c r="CN97" i="2"/>
  <c r="CM106" i="2"/>
  <c r="CN106" i="2" s="1"/>
  <c r="CL108" i="2"/>
  <c r="CN108" i="2" s="1"/>
  <c r="CM113" i="2"/>
  <c r="CM118" i="2"/>
  <c r="CN118" i="2" s="1"/>
  <c r="CL135" i="2"/>
  <c r="CN135" i="2" s="1"/>
  <c r="CM142" i="2"/>
  <c r="CN152" i="2"/>
  <c r="CN181" i="2"/>
  <c r="CL185" i="2"/>
  <c r="CN185" i="2" s="1"/>
  <c r="CL186" i="2"/>
  <c r="CN186" i="2" s="1"/>
  <c r="CL206" i="2"/>
  <c r="CM155" i="2"/>
  <c r="CM173" i="2"/>
  <c r="CM189" i="2"/>
  <c r="CN189" i="2" s="1"/>
  <c r="CM197" i="2"/>
  <c r="CQ197" i="2"/>
  <c r="CM206" i="2"/>
  <c r="CN206" i="2" s="1"/>
  <c r="CQ206" i="2"/>
  <c r="CN213" i="2"/>
  <c r="CL224" i="2"/>
  <c r="CL236" i="2"/>
  <c r="CN236" i="2" s="1"/>
  <c r="CL248" i="2"/>
  <c r="CM153" i="2"/>
  <c r="CM171" i="2"/>
  <c r="CN171" i="2" s="1"/>
  <c r="CM207" i="2"/>
  <c r="CN207" i="2" s="1"/>
  <c r="CM224" i="2"/>
  <c r="CM225" i="2"/>
  <c r="CN225" i="2" s="1"/>
  <c r="CM236" i="2"/>
  <c r="CM237" i="2"/>
  <c r="CM248" i="2"/>
  <c r="CM249" i="2"/>
  <c r="CM152" i="2"/>
  <c r="CM170" i="2"/>
  <c r="CL174" i="2"/>
  <c r="CN174" i="2" s="1"/>
  <c r="CL193" i="2"/>
  <c r="CN193" i="2" s="1"/>
  <c r="CM198" i="2"/>
  <c r="CL215" i="2"/>
  <c r="CN215" i="2" s="1"/>
  <c r="CN224" i="2"/>
  <c r="CN226" i="2"/>
  <c r="CL226" i="2"/>
  <c r="CN238" i="2"/>
  <c r="CL238" i="2"/>
  <c r="CN248" i="2"/>
  <c r="CN249" i="2"/>
  <c r="CL250" i="2"/>
  <c r="CN250" i="2" s="1"/>
  <c r="CM150" i="2"/>
  <c r="CN150" i="2" s="1"/>
  <c r="CM168" i="2"/>
  <c r="CN168" i="2" s="1"/>
  <c r="CM186" i="2"/>
  <c r="CL202" i="2"/>
  <c r="CM215" i="2"/>
  <c r="CM216" i="2"/>
  <c r="CL227" i="2"/>
  <c r="CN227" i="2" s="1"/>
  <c r="CL239" i="2"/>
  <c r="CN239" i="2" s="1"/>
  <c r="CL251" i="2"/>
  <c r="CN251" i="2" s="1"/>
  <c r="CM203" i="2"/>
  <c r="CQ203" i="2"/>
  <c r="CN216" i="2"/>
  <c r="CN217" i="2"/>
  <c r="CM227" i="2"/>
  <c r="CM228" i="2"/>
  <c r="CM239" i="2"/>
  <c r="CM240" i="2"/>
  <c r="CM251" i="2"/>
  <c r="CM252" i="2"/>
  <c r="CM147" i="2"/>
  <c r="CL157" i="2"/>
  <c r="CN157" i="2" s="1"/>
  <c r="CL164" i="2"/>
  <c r="CN164" i="2" s="1"/>
  <c r="CM165" i="2"/>
  <c r="CN165" i="2" s="1"/>
  <c r="CL175" i="2"/>
  <c r="CN175" i="2" s="1"/>
  <c r="CL182" i="2"/>
  <c r="CN182" i="2" s="1"/>
  <c r="CM183" i="2"/>
  <c r="CL190" i="2"/>
  <c r="CN228" i="2"/>
  <c r="CL229" i="2"/>
  <c r="CN229" i="2" s="1"/>
  <c r="CN240" i="2"/>
  <c r="CN241" i="2"/>
  <c r="CL241" i="2"/>
  <c r="CL253" i="2"/>
  <c r="CN253" i="2" s="1"/>
  <c r="CM146" i="2"/>
  <c r="CN146" i="2" s="1"/>
  <c r="CM164" i="2"/>
  <c r="CM182" i="2"/>
  <c r="CM195" i="2"/>
  <c r="CN195" i="2" s="1"/>
  <c r="CM204" i="2"/>
  <c r="CL208" i="2"/>
  <c r="CN208" i="2" s="1"/>
  <c r="CM209" i="2"/>
  <c r="CN209" i="2" s="1"/>
  <c r="CQ209" i="2"/>
  <c r="CL218" i="2"/>
  <c r="CN218" i="2" s="1"/>
  <c r="CL230" i="2"/>
  <c r="CL242" i="2"/>
  <c r="CL254" i="2"/>
  <c r="CN254" i="2" s="1"/>
  <c r="CM144" i="2"/>
  <c r="CM162" i="2"/>
  <c r="CM180" i="2"/>
  <c r="CM210" i="2"/>
  <c r="CN210" i="2" s="1"/>
  <c r="CM218" i="2"/>
  <c r="CM219" i="2"/>
  <c r="CM230" i="2"/>
  <c r="CM231" i="2"/>
  <c r="CM242" i="2"/>
  <c r="CM243" i="2"/>
  <c r="CM254" i="2"/>
  <c r="CM255" i="2"/>
  <c r="CM179" i="2"/>
  <c r="CL183" i="2"/>
  <c r="CM200" i="2"/>
  <c r="CN200" i="2" s="1"/>
  <c r="CQ200" i="2"/>
  <c r="CN211" i="2"/>
  <c r="CL220" i="2"/>
  <c r="CN220" i="2" s="1"/>
  <c r="CN230" i="2"/>
  <c r="CN231" i="2"/>
  <c r="CN232" i="2"/>
  <c r="CL232" i="2"/>
  <c r="CN242" i="2"/>
  <c r="CN243" i="2"/>
  <c r="CL244" i="2"/>
  <c r="CN244" i="2" s="1"/>
  <c r="CL256" i="2"/>
  <c r="CN256" i="2" s="1"/>
  <c r="CM141" i="2"/>
  <c r="CM159" i="2"/>
  <c r="CN159" i="2" s="1"/>
  <c r="CM177" i="2"/>
  <c r="CM192" i="2"/>
  <c r="CL221" i="2"/>
  <c r="CN221" i="2" s="1"/>
  <c r="CL233" i="2"/>
  <c r="CN233" i="2" s="1"/>
  <c r="CL245" i="2"/>
  <c r="CL257" i="2"/>
  <c r="CN257" i="2" s="1"/>
  <c r="CM201" i="2"/>
  <c r="CL212" i="2"/>
  <c r="CM221" i="2"/>
  <c r="CM222" i="2"/>
  <c r="CN222" i="2" s="1"/>
  <c r="CM233" i="2"/>
  <c r="CM234" i="2"/>
  <c r="CN234" i="2" s="1"/>
  <c r="CM245" i="2"/>
  <c r="CM246" i="2"/>
  <c r="CM257" i="2"/>
  <c r="CN201" i="2"/>
  <c r="CM212" i="2"/>
  <c r="CN212" i="2" s="1"/>
  <c r="CM213" i="2"/>
  <c r="CL223" i="2"/>
  <c r="CN223" i="2" s="1"/>
  <c r="CL235" i="2"/>
  <c r="CN235" i="2" s="1"/>
  <c r="CN245" i="2"/>
  <c r="CN246" i="2"/>
  <c r="CN247" i="2"/>
  <c r="CL247" i="2"/>
  <c r="CQ212" i="2"/>
  <c r="CQ215" i="2"/>
  <c r="CQ218" i="2"/>
  <c r="CQ221" i="2"/>
  <c r="CQ224" i="2"/>
  <c r="CQ227" i="2"/>
  <c r="CQ230" i="2"/>
  <c r="CQ233" i="2"/>
  <c r="CQ236" i="2"/>
  <c r="CQ239" i="2"/>
  <c r="CQ242" i="2"/>
  <c r="CQ245" i="2"/>
  <c r="CQ248" i="2"/>
  <c r="CQ251" i="2"/>
  <c r="CQ254" i="2"/>
  <c r="CQ257" i="2"/>
  <c r="CN194" i="2" l="1"/>
  <c r="CN30" i="2"/>
  <c r="CN199" i="2"/>
  <c r="CN176" i="2"/>
  <c r="CN101" i="2"/>
  <c r="CN151" i="2"/>
  <c r="CN104" i="2"/>
  <c r="CN203" i="2"/>
  <c r="CN184" i="2"/>
  <c r="CN166" i="2"/>
  <c r="CN116" i="2"/>
  <c r="CN87" i="2"/>
  <c r="CN110" i="2"/>
  <c r="CN48" i="2"/>
  <c r="CN162" i="2"/>
  <c r="CN134" i="2"/>
  <c r="CN45" i="2"/>
  <c r="CN137" i="2"/>
  <c r="CN76" i="2"/>
  <c r="CN42" i="2"/>
  <c r="CN180" i="2"/>
  <c r="CN33" i="2"/>
  <c r="CN58" i="2"/>
  <c r="CN119" i="2"/>
  <c r="CN172" i="2"/>
  <c r="CN153" i="2"/>
  <c r="CN179" i="2"/>
</calcChain>
</file>

<file path=xl/sharedStrings.xml><?xml version="1.0" encoding="utf-8"?>
<sst xmlns="http://schemas.openxmlformats.org/spreadsheetml/2006/main" count="155" uniqueCount="106">
  <si>
    <t>Quick Start</t>
  </si>
  <si>
    <t>1) TASKS: edit the yellow Project Settings cells (Project Name, PM, Timeline Start, Weeks Shown).</t>
  </si>
  <si>
    <t>2) Enter tasks starting on row 7. Use the dropdowns to keep data clean (Phase/Team/Status/Priority/Risk).</t>
  </si>
  <si>
    <t>3) Fill Baseline Start/Finish to capture the original plan (baseline shows gray).</t>
  </si>
  <si>
    <t>4) GANTT: planned = blue, completed = green, baseline = gray; Today’s week is lightly highlighted.</t>
  </si>
  <si>
    <t>5) DASHBOARD: KPI cards + charts are ready for reporting. Everything is editable.</t>
  </si>
  <si>
    <t>Project:</t>
  </si>
  <si>
    <t>Timeline Start (Mon):</t>
  </si>
  <si>
    <t>Weeks Shown:</t>
  </si>
  <si>
    <t>Today:</t>
  </si>
  <si>
    <t>Legend:</t>
  </si>
  <si>
    <t>Baseline</t>
  </si>
  <si>
    <t>Planned</t>
  </si>
  <si>
    <t>Completed</t>
  </si>
  <si>
    <t>ID</t>
  </si>
  <si>
    <t>WBS</t>
  </si>
  <si>
    <t>Phase</t>
  </si>
  <si>
    <t>Task</t>
  </si>
  <si>
    <t>Owner</t>
  </si>
  <si>
    <t>Team</t>
  </si>
  <si>
    <t>Start</t>
  </si>
  <si>
    <t>Finish</t>
  </si>
  <si>
    <t>%</t>
  </si>
  <si>
    <t>Status</t>
  </si>
  <si>
    <t>StartWk</t>
  </si>
  <si>
    <t>EndWk</t>
  </si>
  <si>
    <t>DoneWk</t>
  </si>
  <si>
    <t>BaseStartWk</t>
  </si>
  <si>
    <t>BaseEndWk</t>
  </si>
  <si>
    <t>SlackWk</t>
  </si>
  <si>
    <t>PRO PROJECT PLAN — MASTER TASK LIST</t>
  </si>
  <si>
    <t>Project Settings</t>
  </si>
  <si>
    <t>Project Name</t>
  </si>
  <si>
    <t>Generic Project</t>
  </si>
  <si>
    <t>Project Manager</t>
  </si>
  <si>
    <t>Owner Name</t>
  </si>
  <si>
    <t>Task Name</t>
  </si>
  <si>
    <t>Baseline Start</t>
  </si>
  <si>
    <t>Baseline Finish</t>
  </si>
  <si>
    <t>% Complete</t>
  </si>
  <si>
    <t>Priority</t>
  </si>
  <si>
    <t>Risk</t>
  </si>
  <si>
    <t>Dependencies</t>
  </si>
  <si>
    <t>Notes</t>
  </si>
  <si>
    <t>1.0</t>
  </si>
  <si>
    <t>Initiation</t>
  </si>
  <si>
    <t>Kickoff &amp; charter</t>
  </si>
  <si>
    <t>PM</t>
  </si>
  <si>
    <t>Product</t>
  </si>
  <si>
    <t>In Progress</t>
  </si>
  <si>
    <t>P1</t>
  </si>
  <si>
    <t>Low</t>
  </si>
  <si>
    <t>2.0</t>
  </si>
  <si>
    <t>Planning</t>
  </si>
  <si>
    <t>Requirements &amp; scope</t>
  </si>
  <si>
    <t>Not Started</t>
  </si>
  <si>
    <t>Medium</t>
  </si>
  <si>
    <t>1</t>
  </si>
  <si>
    <t>3.0</t>
  </si>
  <si>
    <t>Design</t>
  </si>
  <si>
    <t>UX/UI design</t>
  </si>
  <si>
    <t>Designer</t>
  </si>
  <si>
    <t>P2</t>
  </si>
  <si>
    <t>2</t>
  </si>
  <si>
    <t>4.0</t>
  </si>
  <si>
    <t>Build</t>
  </si>
  <si>
    <t>Build core features</t>
  </si>
  <si>
    <t>Eng Lead</t>
  </si>
  <si>
    <t>Engineering</t>
  </si>
  <si>
    <t>P0</t>
  </si>
  <si>
    <t>3</t>
  </si>
  <si>
    <t>5.0</t>
  </si>
  <si>
    <t>Test</t>
  </si>
  <si>
    <t>QA + UAT</t>
  </si>
  <si>
    <t>QA Lead</t>
  </si>
  <si>
    <t>QA</t>
  </si>
  <si>
    <t>High</t>
  </si>
  <si>
    <t>4</t>
  </si>
  <si>
    <t>6.0</t>
  </si>
  <si>
    <t>Launch</t>
  </si>
  <si>
    <t>Launch &amp; handoff</t>
  </si>
  <si>
    <t>Ops</t>
  </si>
  <si>
    <t>5</t>
  </si>
  <si>
    <t>Total Tasks</t>
  </si>
  <si>
    <t>% Complete (avg)</t>
  </si>
  <si>
    <t>Blocked</t>
  </si>
  <si>
    <t>Behind Baseline</t>
  </si>
  <si>
    <t>Status Breakdown</t>
  </si>
  <si>
    <t>Count</t>
  </si>
  <si>
    <t>On Hold</t>
  </si>
  <si>
    <t>Complete</t>
  </si>
  <si>
    <t>Weekly Completed Tasks (by finish date)</t>
  </si>
  <si>
    <t>Week Start</t>
  </si>
  <si>
    <t>Complete Count</t>
  </si>
  <si>
    <t>LOOKUPS (Edit these lists to customize dropdowns)</t>
  </si>
  <si>
    <t>Statuses</t>
  </si>
  <si>
    <t>Phases</t>
  </si>
  <si>
    <t>Teams</t>
  </si>
  <si>
    <t>Priorities</t>
  </si>
  <si>
    <t>Risks</t>
  </si>
  <si>
    <t>P3</t>
  </si>
  <si>
    <t>Data</t>
  </si>
  <si>
    <t>Closeout</t>
  </si>
  <si>
    <t>Pro Gantt Chart — How to Use</t>
  </si>
  <si>
    <t>Pro GANTT — Weekly Timeline (Baseline + Planned + Completed)</t>
  </si>
  <si>
    <t>PRO PROJECT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</si>
</sst>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d\,\ yyyy"/>
    <numFmt numFmtId="165" formatCode="mmm"/>
    <numFmt numFmtId="166" formatCode="mmm\ d"/>
  </numFmts>
  <fonts count="12">
    <font>
      <sz val="11"/>
      <color theme="1"/>
      <name val="Calibri"/>
      <family val="2"/>
      <scheme val="minor"/>
    </font>
    <font>
      <b/>
      <sz val="14"/>
      <color rgb="FFF8FAFC"/>
      <name val="Calibri"/>
    </font>
    <font>
      <b/>
      <sz val="11"/>
      <color rgb="FF111827"/>
      <name val="Calibri"/>
    </font>
    <font>
      <b/>
      <sz val="18"/>
      <color rgb="FFF8FAFC"/>
      <name val="Calibri"/>
    </font>
    <font>
      <b/>
      <sz val="11"/>
      <color rgb="FFF8FAFC"/>
      <name val="Calibri"/>
    </font>
    <font>
      <b/>
      <sz val="11"/>
      <color rgb="FF1F2937"/>
      <name val="Calibri"/>
    </font>
    <font>
      <b/>
      <sz val="10"/>
      <color rgb="FF111827"/>
      <name val="Calibri"/>
    </font>
    <font>
      <b/>
      <sz val="11"/>
      <name val="Calibri"/>
    </font>
    <font>
      <b/>
      <sz val="20"/>
      <color rgb="FFF8FAFC"/>
      <name val="Calibri"/>
    </font>
    <font>
      <b/>
      <sz val="20"/>
      <color rgb="FF38BDF8"/>
      <name val="Calibri"/>
    </font>
    <font>
      <b/>
      <sz val="12"/>
      <color rgb="FF111827"/>
      <name val="Calibri"/>
    </font>
    <font>
      <b/>
      <sz val="14"/>
      <color rgb="FF111827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0B1220"/>
      </patternFill>
    </fill>
    <fill>
      <patternFill patternType="solid">
        <fgColor rgb="FFE5E7EB"/>
      </patternFill>
    </fill>
    <fill>
      <patternFill patternType="solid">
        <fgColor rgb="FF111827"/>
      </patternFill>
    </fill>
    <fill>
      <patternFill patternType="solid">
        <fgColor rgb="FF0F172A"/>
      </patternFill>
    </fill>
    <fill>
      <patternFill patternType="solid">
        <fgColor rgb="FFFEF3C7"/>
      </patternFill>
    </fill>
    <fill>
      <patternFill patternType="solid">
        <fgColor rgb="FFA1A1AA"/>
      </patternFill>
    </fill>
    <fill>
      <patternFill patternType="solid">
        <fgColor rgb="FF60A5FA"/>
      </patternFill>
    </fill>
    <fill>
      <patternFill patternType="solid">
        <fgColor rgb="FF34D399"/>
      </patternFill>
    </fill>
    <fill>
      <patternFill patternType="solid">
        <fgColor rgb="FFF3F4F6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/>
      <bottom style="medium">
        <color rgb="FF111827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1" fillId="0" borderId="0" xfId="0" applyFont="1"/>
    <xf numFmtId="0" fontId="0" fillId="0" borderId="0" xfId="0" applyAlignment="1">
      <alignment vertical="top" wrapText="1"/>
    </xf>
    <xf numFmtId="0" fontId="4" fillId="5" borderId="0" xfId="0" applyFont="1" applyFill="1"/>
    <xf numFmtId="164" fontId="5" fillId="6" borderId="1" xfId="0" applyNumberFormat="1" applyFont="1" applyFill="1" applyBorder="1"/>
    <xf numFmtId="0" fontId="5" fillId="6" borderId="1" xfId="0" applyFont="1" applyFill="1" applyBorder="1"/>
    <xf numFmtId="164" fontId="4" fillId="5" borderId="0" xfId="0" applyNumberFormat="1" applyFont="1" applyFill="1"/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5" fontId="2" fillId="10" borderId="0" xfId="0" applyNumberFormat="1" applyFont="1" applyFill="1" applyAlignment="1">
      <alignment horizontal="center" vertical="center"/>
    </xf>
    <xf numFmtId="0" fontId="7" fillId="0" borderId="0" xfId="0" applyFont="1"/>
    <xf numFmtId="0" fontId="6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11" borderId="1" xfId="0" applyFill="1" applyBorder="1"/>
    <xf numFmtId="0" fontId="4" fillId="5" borderId="0" xfId="0" applyFont="1" applyFill="1" applyAlignment="1">
      <alignment vertical="center"/>
    </xf>
    <xf numFmtId="0" fontId="5" fillId="6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0" fillId="0" borderId="0" xfId="0" applyFont="1"/>
    <xf numFmtId="0" fontId="7" fillId="3" borderId="1" xfId="0" applyFont="1" applyFill="1" applyBorder="1"/>
    <xf numFmtId="0" fontId="0" fillId="0" borderId="1" xfId="0" applyBorder="1"/>
    <xf numFmtId="0" fontId="7" fillId="3" borderId="0" xfId="0" applyFont="1" applyFill="1"/>
    <xf numFmtId="166" fontId="0" fillId="0" borderId="1" xfId="0" applyNumberFormat="1" applyBorder="1"/>
    <xf numFmtId="0" fontId="2" fillId="3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" fontId="9" fillId="5" borderId="0" xfId="0" applyNumberFormat="1" applyFont="1" applyFill="1" applyAlignment="1">
      <alignment horizontal="left" vertical="center"/>
    </xf>
    <xf numFmtId="9" fontId="9" fillId="5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554">
    <dxf>
      <font>
        <b/>
        <color rgb="FF065F46"/>
      </font>
      <fill>
        <patternFill patternType="solid">
          <fgColor rgb="FFD1FAE5"/>
        </patternFill>
      </fill>
    </dxf>
    <dxf>
      <font>
        <b/>
        <color rgb="FF111827"/>
      </font>
      <fill>
        <patternFill patternType="solid">
          <fgColor rgb="FFF59E0B"/>
        </patternFill>
      </fill>
    </dxf>
    <dxf>
      <font>
        <b/>
        <color rgb="FFFFFFFF"/>
      </font>
      <fill>
        <patternFill patternType="solid">
          <fgColor rgb="FFEF4444"/>
        </patternFill>
      </fill>
    </dxf>
    <dxf>
      <font>
        <b/>
        <color rgb="FFFFFFFF"/>
      </font>
      <fill>
        <patternFill patternType="solid">
          <fgColor rgb="FF10B981"/>
        </patternFill>
      </fill>
    </dxf>
    <dxf>
      <font>
        <b/>
        <color rgb="FF111827"/>
      </font>
      <fill>
        <patternFill patternType="solid">
          <fgColor rgb="FF38BDF8"/>
        </patternFill>
      </fill>
    </dxf>
    <dxf>
      <font>
        <b/>
        <color rgb="FF111827"/>
      </font>
      <fill>
        <patternFill patternType="solid">
          <fgColor rgb="FFF59E0B"/>
        </patternFill>
      </fill>
    </dxf>
    <dxf>
      <font>
        <b/>
        <color rgb="FFFFFFFF"/>
      </font>
      <fill>
        <patternFill patternType="solid">
          <fgColor rgb="FFEF4444"/>
        </patternFill>
      </fill>
    </dxf>
    <dxf>
      <font>
        <b/>
        <color rgb="FFEF4444"/>
      </font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  <dxf>
      <fill>
        <patternFill patternType="solid">
          <fgColor rgb="FFEEF2FF"/>
        </patternFill>
      </fill>
    </dxf>
    <dxf>
      <font>
        <color rgb="FFCBD5E1"/>
      </font>
      <fill>
        <patternFill patternType="solid">
          <fgColor rgb="FFF8FAFC"/>
        </patternFill>
      </fill>
    </dxf>
    <dxf>
      <font>
        <color rgb="FFCBD5E1"/>
      </font>
      <fill>
        <patternFill patternType="solid">
          <fgColor rgb="FFF8FAFC"/>
        </patternFill>
      </fill>
    </dxf>
    <dxf>
      <fill>
        <patternFill patternType="solid">
          <fgColor rgb="FFF8FAFC"/>
        </patternFill>
      </fill>
    </dxf>
    <dxf>
      <fill>
        <patternFill patternType="solid">
          <fgColor rgb="FF34D399"/>
        </patternFill>
      </fill>
    </dxf>
    <dxf>
      <fill>
        <patternFill patternType="solid">
          <fgColor rgb="FF60A5FA"/>
        </patternFill>
      </fill>
    </dxf>
    <dxf>
      <fill>
        <patternFill patternType="solid">
          <fgColor rgb="FFA1A1A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Status Distribution</a:t>
            </a:r>
          </a:p>
        </c:rich>
      </c:tx>
      <c:layout/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DASHBOARD!$B$12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dLbls>
            <c:showLegendKey val="1"/>
            <c:showVal val="1"/>
            <c:showCatName val="1"/>
            <c:showSerName val="1"/>
            <c:showPercent val="1"/>
            <c:showBubbleSize val="1"/>
            <c:showLeaderLines val="1"/>
          </c:dLbls>
          <c:cat>
            <c:strRef>
              <c:f>DASHBOARD!$A$13:$A$17</c:f>
              <c:strCache>
                <c:ptCount val="5"/>
                <c:pt idx="0">
                  <c:v>Not Started</c:v>
                </c:pt>
                <c:pt idx="1">
                  <c:v>In Progress</c:v>
                </c:pt>
                <c:pt idx="2">
                  <c:v>Blocked</c:v>
                </c:pt>
                <c:pt idx="3">
                  <c:v>On Hold</c:v>
                </c:pt>
                <c:pt idx="4">
                  <c:v>Complete</c:v>
                </c:pt>
              </c:strCache>
            </c:strRef>
          </c:cat>
          <c:val>
            <c:numRef>
              <c:f>DASHBOARD!$B$13:$B$17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layout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Completed Tasks per Week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DASHBOARD!$B$21</c:f>
              <c:strCache>
                <c:ptCount val="1"/>
                <c:pt idx="0">
                  <c:v>Complete Count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DASHBOARD!$A$22:$A$45</c:f>
              <c:numCache>
                <c:formatCode>mmm\ d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cat>
          <c:val>
            <c:numRef>
              <c:f>DASHBOARD!$B$22:$B$45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43872"/>
        <c:axId val="220945792"/>
      </c:lineChart>
      <c:dateAx>
        <c:axId val="2209438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/>
          <c:overlay val="1"/>
        </c:title>
        <c:numFmt formatCode="mmm\ d" sourceLinked="1"/>
        <c:majorTickMark val="none"/>
        <c:minorTickMark val="none"/>
        <c:tickLblPos val="nextTo"/>
        <c:crossAx val="220945792"/>
        <c:crosses val="autoZero"/>
        <c:auto val="1"/>
        <c:lblOffset val="100"/>
        <c:baseTimeUnit val="days"/>
      </c:dateAx>
      <c:valAx>
        <c:axId val="220945792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Tasks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crossAx val="2209438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5400000" cy="270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19</xdr:row>
      <xdr:rowOff>0</xdr:rowOff>
    </xdr:from>
    <xdr:ext cx="7200000" cy="36000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A24" sqref="A24"/>
    </sheetView>
  </sheetViews>
  <sheetFormatPr defaultRowHeight="15"/>
  <cols>
    <col min="1" max="1" width="98" customWidth="1"/>
  </cols>
  <sheetData>
    <row r="1" spans="1:8" ht="30" customHeight="1">
      <c r="A1" s="31" t="s">
        <v>103</v>
      </c>
      <c r="B1" s="32"/>
      <c r="C1" s="32"/>
      <c r="D1" s="32"/>
      <c r="E1" s="32"/>
      <c r="F1" s="32"/>
      <c r="G1" s="32"/>
      <c r="H1" s="32"/>
    </row>
    <row r="2" spans="1:8" ht="8.1" customHeight="1">
      <c r="A2" s="32"/>
      <c r="B2" s="32"/>
      <c r="C2" s="32"/>
      <c r="D2" s="32"/>
      <c r="E2" s="32"/>
      <c r="F2" s="32"/>
      <c r="G2" s="32"/>
      <c r="H2" s="32"/>
    </row>
    <row r="4" spans="1:8" ht="18.75">
      <c r="A4" s="1" t="s">
        <v>0</v>
      </c>
    </row>
    <row r="6" spans="1:8" ht="26.1" customHeight="1">
      <c r="A6" s="2" t="s">
        <v>1</v>
      </c>
    </row>
    <row r="7" spans="1:8" ht="26.1" customHeight="1">
      <c r="A7" s="2" t="s">
        <v>2</v>
      </c>
    </row>
    <row r="8" spans="1:8" ht="26.1" customHeight="1">
      <c r="A8" s="2" t="s">
        <v>3</v>
      </c>
    </row>
    <row r="9" spans="1:8" ht="26.1" customHeight="1">
      <c r="A9" s="2" t="s">
        <v>4</v>
      </c>
    </row>
    <row r="10" spans="1:8" ht="26.1" customHeight="1">
      <c r="A10" s="2" t="s">
        <v>5</v>
      </c>
    </row>
  </sheetData>
  <mergeCells count="1">
    <mergeCell ref="A1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57"/>
  <sheetViews>
    <sheetView showGridLines="0" workbookViewId="0">
      <pane ySplit="7" topLeftCell="A8" activePane="bottomLeft" state="frozen"/>
      <selection pane="bottomLeft" sqref="A1:AK2"/>
    </sheetView>
  </sheetViews>
  <sheetFormatPr defaultRowHeight="15"/>
  <cols>
    <col min="1" max="1" width="6" customWidth="1"/>
    <col min="2" max="2" width="8" customWidth="1"/>
    <col min="3" max="3" width="14" customWidth="1"/>
    <col min="4" max="4" width="34" customWidth="1"/>
    <col min="5" max="5" width="16" customWidth="1"/>
    <col min="6" max="6" width="14" customWidth="1"/>
    <col min="7" max="8" width="12" customWidth="1"/>
    <col min="9" max="9" width="6" customWidth="1"/>
    <col min="10" max="10" width="12" customWidth="1"/>
    <col min="11" max="88" width="3.140625" customWidth="1"/>
    <col min="90" max="95" width="13" hidden="1" customWidth="1"/>
  </cols>
  <sheetData>
    <row r="1" spans="1:95" ht="27.95" customHeight="1">
      <c r="A1" s="33" t="s">
        <v>104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95" ht="8.1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95">
      <c r="A3" s="3" t="s">
        <v>6</v>
      </c>
      <c r="B3" s="3" t="str">
        <f>TASKS!B4</f>
        <v>Generic Project</v>
      </c>
      <c r="D3" s="3" t="s">
        <v>7</v>
      </c>
      <c r="E3" s="4" t="str">
        <f>TASKS!B6</f>
        <v>WBS</v>
      </c>
      <c r="G3" s="3" t="s">
        <v>8</v>
      </c>
      <c r="H3" s="5" t="str">
        <f>TASKS!B7</f>
        <v>1.0</v>
      </c>
      <c r="J3" s="3" t="s">
        <v>9</v>
      </c>
      <c r="K3" s="6">
        <f ca="1">TODAY()</f>
        <v>46026</v>
      </c>
      <c r="M3" s="3" t="s">
        <v>10</v>
      </c>
      <c r="N3" s="7" t="s">
        <v>11</v>
      </c>
      <c r="O3" s="8" t="s">
        <v>12</v>
      </c>
      <c r="P3" s="9" t="s">
        <v>13</v>
      </c>
    </row>
    <row r="6" spans="1:95" ht="30" customHeight="1">
      <c r="A6" s="10" t="s">
        <v>14</v>
      </c>
      <c r="B6" s="10" t="s">
        <v>15</v>
      </c>
      <c r="C6" s="10" t="s">
        <v>16</v>
      </c>
      <c r="D6" s="10" t="s">
        <v>17</v>
      </c>
      <c r="E6" s="10" t="s">
        <v>18</v>
      </c>
      <c r="F6" s="10" t="s">
        <v>19</v>
      </c>
      <c r="G6" s="10" t="s">
        <v>20</v>
      </c>
      <c r="H6" s="10" t="s">
        <v>21</v>
      </c>
      <c r="I6" s="10" t="s">
        <v>22</v>
      </c>
      <c r="J6" s="10" t="s">
        <v>23</v>
      </c>
      <c r="K6" s="11" t="e">
        <f>E$3+7*(1-1)</f>
        <v>#VALUE!</v>
      </c>
      <c r="L6" s="11" t="e">
        <f>E$3+7*(2-1)</f>
        <v>#VALUE!</v>
      </c>
      <c r="M6" s="11" t="e">
        <f>E$3+7*(3-1)</f>
        <v>#VALUE!</v>
      </c>
      <c r="N6" s="11" t="e">
        <f>E$3+7*(4-1)</f>
        <v>#VALUE!</v>
      </c>
      <c r="O6" s="11" t="e">
        <f>E$3+7*(5-1)</f>
        <v>#VALUE!</v>
      </c>
      <c r="P6" s="11" t="e">
        <f>E$3+7*(6-1)</f>
        <v>#VALUE!</v>
      </c>
      <c r="Q6" s="11" t="e">
        <f>E$3+7*(7-1)</f>
        <v>#VALUE!</v>
      </c>
      <c r="R6" s="11" t="e">
        <f>E$3+7*(8-1)</f>
        <v>#VALUE!</v>
      </c>
      <c r="S6" s="11" t="e">
        <f>E$3+7*(9-1)</f>
        <v>#VALUE!</v>
      </c>
      <c r="T6" s="11" t="e">
        <f>E$3+7*(10-1)</f>
        <v>#VALUE!</v>
      </c>
      <c r="U6" s="11" t="e">
        <f>E$3+7*(11-1)</f>
        <v>#VALUE!</v>
      </c>
      <c r="V6" s="11" t="e">
        <f>E$3+7*(12-1)</f>
        <v>#VALUE!</v>
      </c>
      <c r="W6" s="11" t="e">
        <f>E$3+7*(13-1)</f>
        <v>#VALUE!</v>
      </c>
      <c r="X6" s="11" t="e">
        <f>E$3+7*(14-1)</f>
        <v>#VALUE!</v>
      </c>
      <c r="Y6" s="11" t="e">
        <f>E$3+7*(15-1)</f>
        <v>#VALUE!</v>
      </c>
      <c r="Z6" s="11" t="e">
        <f>E$3+7*(16-1)</f>
        <v>#VALUE!</v>
      </c>
      <c r="AA6" s="11" t="e">
        <f>E$3+7*(17-1)</f>
        <v>#VALUE!</v>
      </c>
      <c r="AB6" s="11" t="e">
        <f>E$3+7*(18-1)</f>
        <v>#VALUE!</v>
      </c>
      <c r="AC6" s="11" t="e">
        <f>E$3+7*(19-1)</f>
        <v>#VALUE!</v>
      </c>
      <c r="AD6" s="11" t="e">
        <f>E$3+7*(20-1)</f>
        <v>#VALUE!</v>
      </c>
      <c r="AE6" s="11" t="e">
        <f>E$3+7*(21-1)</f>
        <v>#VALUE!</v>
      </c>
      <c r="AF6" s="11" t="e">
        <f>E$3+7*(22-1)</f>
        <v>#VALUE!</v>
      </c>
      <c r="AG6" s="11" t="e">
        <f>E$3+7*(23-1)</f>
        <v>#VALUE!</v>
      </c>
      <c r="AH6" s="11" t="e">
        <f>E$3+7*(24-1)</f>
        <v>#VALUE!</v>
      </c>
      <c r="AI6" s="11" t="e">
        <f>E$3+7*(25-1)</f>
        <v>#VALUE!</v>
      </c>
      <c r="AJ6" s="11" t="e">
        <f>E$3+7*(26-1)</f>
        <v>#VALUE!</v>
      </c>
      <c r="AK6" s="11" t="e">
        <f>E$3+7*(27-1)</f>
        <v>#VALUE!</v>
      </c>
      <c r="AL6" s="11" t="e">
        <f>E$3+7*(28-1)</f>
        <v>#VALUE!</v>
      </c>
      <c r="AM6" s="11" t="e">
        <f>E$3+7*(29-1)</f>
        <v>#VALUE!</v>
      </c>
      <c r="AN6" s="11" t="e">
        <f>E$3+7*(30-1)</f>
        <v>#VALUE!</v>
      </c>
      <c r="AO6" s="11" t="e">
        <f>E$3+7*(31-1)</f>
        <v>#VALUE!</v>
      </c>
      <c r="AP6" s="11" t="e">
        <f>E$3+7*(32-1)</f>
        <v>#VALUE!</v>
      </c>
      <c r="AQ6" s="11" t="e">
        <f>E$3+7*(33-1)</f>
        <v>#VALUE!</v>
      </c>
      <c r="AR6" s="11" t="e">
        <f>E$3+7*(34-1)</f>
        <v>#VALUE!</v>
      </c>
      <c r="AS6" s="11" t="e">
        <f>E$3+7*(35-1)</f>
        <v>#VALUE!</v>
      </c>
      <c r="AT6" s="11" t="e">
        <f>E$3+7*(36-1)</f>
        <v>#VALUE!</v>
      </c>
      <c r="AU6" s="11" t="e">
        <f>E$3+7*(37-1)</f>
        <v>#VALUE!</v>
      </c>
      <c r="AV6" s="11" t="e">
        <f>E$3+7*(38-1)</f>
        <v>#VALUE!</v>
      </c>
      <c r="AW6" s="11" t="e">
        <f>E$3+7*(39-1)</f>
        <v>#VALUE!</v>
      </c>
      <c r="AX6" s="11" t="e">
        <f>E$3+7*(40-1)</f>
        <v>#VALUE!</v>
      </c>
      <c r="AY6" s="11" t="e">
        <f>E$3+7*(41-1)</f>
        <v>#VALUE!</v>
      </c>
      <c r="AZ6" s="11" t="e">
        <f>E$3+7*(42-1)</f>
        <v>#VALUE!</v>
      </c>
      <c r="BA6" s="11" t="e">
        <f>E$3+7*(43-1)</f>
        <v>#VALUE!</v>
      </c>
      <c r="BB6" s="11" t="e">
        <f>E$3+7*(44-1)</f>
        <v>#VALUE!</v>
      </c>
      <c r="BC6" s="11" t="e">
        <f>E$3+7*(45-1)</f>
        <v>#VALUE!</v>
      </c>
      <c r="BD6" s="11" t="e">
        <f>E$3+7*(46-1)</f>
        <v>#VALUE!</v>
      </c>
      <c r="BE6" s="11" t="e">
        <f>E$3+7*(47-1)</f>
        <v>#VALUE!</v>
      </c>
      <c r="BF6" s="11" t="e">
        <f>E$3+7*(48-1)</f>
        <v>#VALUE!</v>
      </c>
      <c r="BG6" s="11" t="e">
        <f>E$3+7*(49-1)</f>
        <v>#VALUE!</v>
      </c>
      <c r="BH6" s="11" t="e">
        <f>E$3+7*(50-1)</f>
        <v>#VALUE!</v>
      </c>
      <c r="BI6" s="11" t="e">
        <f>E$3+7*(51-1)</f>
        <v>#VALUE!</v>
      </c>
      <c r="BJ6" s="11" t="e">
        <f>E$3+7*(52-1)</f>
        <v>#VALUE!</v>
      </c>
      <c r="BK6" s="11" t="e">
        <f>E$3+7*(53-1)</f>
        <v>#VALUE!</v>
      </c>
      <c r="BL6" s="11" t="e">
        <f>E$3+7*(54-1)</f>
        <v>#VALUE!</v>
      </c>
      <c r="BM6" s="11" t="e">
        <f>E$3+7*(55-1)</f>
        <v>#VALUE!</v>
      </c>
      <c r="BN6" s="11" t="e">
        <f>E$3+7*(56-1)</f>
        <v>#VALUE!</v>
      </c>
      <c r="BO6" s="11" t="e">
        <f>E$3+7*(57-1)</f>
        <v>#VALUE!</v>
      </c>
      <c r="BP6" s="11" t="e">
        <f>E$3+7*(58-1)</f>
        <v>#VALUE!</v>
      </c>
      <c r="BQ6" s="11" t="e">
        <f>E$3+7*(59-1)</f>
        <v>#VALUE!</v>
      </c>
      <c r="BR6" s="11" t="e">
        <f>E$3+7*(60-1)</f>
        <v>#VALUE!</v>
      </c>
      <c r="BS6" s="11" t="e">
        <f>E$3+7*(61-1)</f>
        <v>#VALUE!</v>
      </c>
      <c r="BT6" s="11" t="e">
        <f>E$3+7*(62-1)</f>
        <v>#VALUE!</v>
      </c>
      <c r="BU6" s="11" t="e">
        <f>E$3+7*(63-1)</f>
        <v>#VALUE!</v>
      </c>
      <c r="BV6" s="11" t="e">
        <f>E$3+7*(64-1)</f>
        <v>#VALUE!</v>
      </c>
      <c r="BW6" s="11" t="e">
        <f>E$3+7*(65-1)</f>
        <v>#VALUE!</v>
      </c>
      <c r="BX6" s="11" t="e">
        <f>E$3+7*(66-1)</f>
        <v>#VALUE!</v>
      </c>
      <c r="BY6" s="11" t="e">
        <f>E$3+7*(67-1)</f>
        <v>#VALUE!</v>
      </c>
      <c r="BZ6" s="11" t="e">
        <f>E$3+7*(68-1)</f>
        <v>#VALUE!</v>
      </c>
      <c r="CA6" s="11" t="e">
        <f>E$3+7*(69-1)</f>
        <v>#VALUE!</v>
      </c>
      <c r="CB6" s="11" t="e">
        <f>E$3+7*(70-1)</f>
        <v>#VALUE!</v>
      </c>
      <c r="CC6" s="11" t="e">
        <f>E$3+7*(71-1)</f>
        <v>#VALUE!</v>
      </c>
      <c r="CD6" s="11" t="e">
        <f>E$3+7*(72-1)</f>
        <v>#VALUE!</v>
      </c>
      <c r="CE6" s="11" t="e">
        <f>E$3+7*(73-1)</f>
        <v>#VALUE!</v>
      </c>
      <c r="CF6" s="11" t="e">
        <f>E$3+7*(74-1)</f>
        <v>#VALUE!</v>
      </c>
      <c r="CG6" s="11" t="e">
        <f>E$3+7*(75-1)</f>
        <v>#VALUE!</v>
      </c>
      <c r="CH6" s="11" t="e">
        <f>E$3+7*(76-1)</f>
        <v>#VALUE!</v>
      </c>
      <c r="CI6" s="11" t="e">
        <f>E$3+7*(77-1)</f>
        <v>#VALUE!</v>
      </c>
      <c r="CJ6" s="11" t="e">
        <f>E$3+7*(78-1)</f>
        <v>#VALUE!</v>
      </c>
      <c r="CL6" s="12" t="s">
        <v>24</v>
      </c>
      <c r="CM6" s="12" t="s">
        <v>25</v>
      </c>
      <c r="CN6" s="12" t="s">
        <v>26</v>
      </c>
      <c r="CO6" s="12" t="s">
        <v>27</v>
      </c>
      <c r="CP6" s="12" t="s">
        <v>28</v>
      </c>
      <c r="CQ6" s="12" t="s">
        <v>29</v>
      </c>
    </row>
    <row r="7" spans="1:95" ht="20.100000000000001" customHeight="1">
      <c r="K7" s="13" t="str">
        <f>"W"&amp;1</f>
        <v>W1</v>
      </c>
      <c r="L7" s="13" t="str">
        <f>"W"&amp;2</f>
        <v>W2</v>
      </c>
      <c r="M7" s="13" t="str">
        <f>"W"&amp;3</f>
        <v>W3</v>
      </c>
      <c r="N7" s="13" t="str">
        <f>"W"&amp;4</f>
        <v>W4</v>
      </c>
      <c r="O7" s="13" t="str">
        <f>"W"&amp;5</f>
        <v>W5</v>
      </c>
      <c r="P7" s="13" t="str">
        <f>"W"&amp;6</f>
        <v>W6</v>
      </c>
      <c r="Q7" s="13" t="str">
        <f>"W"&amp;7</f>
        <v>W7</v>
      </c>
      <c r="R7" s="13" t="str">
        <f>"W"&amp;8</f>
        <v>W8</v>
      </c>
      <c r="S7" s="13" t="str">
        <f>"W"&amp;9</f>
        <v>W9</v>
      </c>
      <c r="T7" s="13" t="str">
        <f>"W"&amp;10</f>
        <v>W10</v>
      </c>
      <c r="U7" s="13" t="str">
        <f>"W"&amp;11</f>
        <v>W11</v>
      </c>
      <c r="V7" s="13" t="str">
        <f>"W"&amp;12</f>
        <v>W12</v>
      </c>
      <c r="W7" s="13" t="str">
        <f>"W"&amp;13</f>
        <v>W13</v>
      </c>
      <c r="X7" s="13" t="str">
        <f>"W"&amp;14</f>
        <v>W14</v>
      </c>
      <c r="Y7" s="13" t="str">
        <f>"W"&amp;15</f>
        <v>W15</v>
      </c>
      <c r="Z7" s="13" t="str">
        <f>"W"&amp;16</f>
        <v>W16</v>
      </c>
      <c r="AA7" s="13" t="str">
        <f>"W"&amp;17</f>
        <v>W17</v>
      </c>
      <c r="AB7" s="13" t="str">
        <f>"W"&amp;18</f>
        <v>W18</v>
      </c>
      <c r="AC7" s="13" t="str">
        <f>"W"&amp;19</f>
        <v>W19</v>
      </c>
      <c r="AD7" s="13" t="str">
        <f>"W"&amp;20</f>
        <v>W20</v>
      </c>
      <c r="AE7" s="13" t="str">
        <f>"W"&amp;21</f>
        <v>W21</v>
      </c>
      <c r="AF7" s="13" t="str">
        <f>"W"&amp;22</f>
        <v>W22</v>
      </c>
      <c r="AG7" s="13" t="str">
        <f>"W"&amp;23</f>
        <v>W23</v>
      </c>
      <c r="AH7" s="13" t="str">
        <f>"W"&amp;24</f>
        <v>W24</v>
      </c>
      <c r="AI7" s="13" t="str">
        <f>"W"&amp;25</f>
        <v>W25</v>
      </c>
      <c r="AJ7" s="13" t="str">
        <f>"W"&amp;26</f>
        <v>W26</v>
      </c>
      <c r="AK7" s="13" t="str">
        <f>"W"&amp;27</f>
        <v>W27</v>
      </c>
      <c r="AL7" s="13" t="str">
        <f>"W"&amp;28</f>
        <v>W28</v>
      </c>
      <c r="AM7" s="13" t="str">
        <f>"W"&amp;29</f>
        <v>W29</v>
      </c>
      <c r="AN7" s="13" t="str">
        <f>"W"&amp;30</f>
        <v>W30</v>
      </c>
      <c r="AO7" s="13" t="str">
        <f>"W"&amp;31</f>
        <v>W31</v>
      </c>
      <c r="AP7" s="13" t="str">
        <f>"W"&amp;32</f>
        <v>W32</v>
      </c>
      <c r="AQ7" s="13" t="str">
        <f>"W"&amp;33</f>
        <v>W33</v>
      </c>
      <c r="AR7" s="13" t="str">
        <f>"W"&amp;34</f>
        <v>W34</v>
      </c>
      <c r="AS7" s="13" t="str">
        <f>"W"&amp;35</f>
        <v>W35</v>
      </c>
      <c r="AT7" s="13" t="str">
        <f>"W"&amp;36</f>
        <v>W36</v>
      </c>
      <c r="AU7" s="13" t="str">
        <f>"W"&amp;37</f>
        <v>W37</v>
      </c>
      <c r="AV7" s="13" t="str">
        <f>"W"&amp;38</f>
        <v>W38</v>
      </c>
      <c r="AW7" s="13" t="str">
        <f>"W"&amp;39</f>
        <v>W39</v>
      </c>
      <c r="AX7" s="13" t="str">
        <f>"W"&amp;40</f>
        <v>W40</v>
      </c>
      <c r="AY7" s="13" t="str">
        <f>"W"&amp;41</f>
        <v>W41</v>
      </c>
      <c r="AZ7" s="13" t="str">
        <f>"W"&amp;42</f>
        <v>W42</v>
      </c>
      <c r="BA7" s="13" t="str">
        <f>"W"&amp;43</f>
        <v>W43</v>
      </c>
      <c r="BB7" s="13" t="str">
        <f>"W"&amp;44</f>
        <v>W44</v>
      </c>
      <c r="BC7" s="13" t="str">
        <f>"W"&amp;45</f>
        <v>W45</v>
      </c>
      <c r="BD7" s="13" t="str">
        <f>"W"&amp;46</f>
        <v>W46</v>
      </c>
      <c r="BE7" s="13" t="str">
        <f>"W"&amp;47</f>
        <v>W47</v>
      </c>
      <c r="BF7" s="13" t="str">
        <f>"W"&amp;48</f>
        <v>W48</v>
      </c>
      <c r="BG7" s="13" t="str">
        <f>"W"&amp;49</f>
        <v>W49</v>
      </c>
      <c r="BH7" s="13" t="str">
        <f>"W"&amp;50</f>
        <v>W50</v>
      </c>
      <c r="BI7" s="13" t="str">
        <f>"W"&amp;51</f>
        <v>W51</v>
      </c>
      <c r="BJ7" s="13" t="str">
        <f>"W"&amp;52</f>
        <v>W52</v>
      </c>
      <c r="BK7" s="13" t="str">
        <f>"W"&amp;53</f>
        <v>W53</v>
      </c>
      <c r="BL7" s="13" t="str">
        <f>"W"&amp;54</f>
        <v>W54</v>
      </c>
      <c r="BM7" s="13" t="str">
        <f>"W"&amp;55</f>
        <v>W55</v>
      </c>
      <c r="BN7" s="13" t="str">
        <f>"W"&amp;56</f>
        <v>W56</v>
      </c>
      <c r="BO7" s="13" t="str">
        <f>"W"&amp;57</f>
        <v>W57</v>
      </c>
      <c r="BP7" s="13" t="str">
        <f>"W"&amp;58</f>
        <v>W58</v>
      </c>
      <c r="BQ7" s="13" t="str">
        <f>"W"&amp;59</f>
        <v>W59</v>
      </c>
      <c r="BR7" s="13" t="str">
        <f>"W"&amp;60</f>
        <v>W60</v>
      </c>
      <c r="BS7" s="13" t="str">
        <f>"W"&amp;61</f>
        <v>W61</v>
      </c>
      <c r="BT7" s="13" t="str">
        <f>"W"&amp;62</f>
        <v>W62</v>
      </c>
      <c r="BU7" s="13" t="str">
        <f>"W"&amp;63</f>
        <v>W63</v>
      </c>
      <c r="BV7" s="13" t="str">
        <f>"W"&amp;64</f>
        <v>W64</v>
      </c>
      <c r="BW7" s="13" t="str">
        <f>"W"&amp;65</f>
        <v>W65</v>
      </c>
      <c r="BX7" s="13" t="str">
        <f>"W"&amp;66</f>
        <v>W66</v>
      </c>
      <c r="BY7" s="13" t="str">
        <f>"W"&amp;67</f>
        <v>W67</v>
      </c>
      <c r="BZ7" s="13" t="str">
        <f>"W"&amp;68</f>
        <v>W68</v>
      </c>
      <c r="CA7" s="13" t="str">
        <f>"W"&amp;69</f>
        <v>W69</v>
      </c>
      <c r="CB7" s="13" t="str">
        <f>"W"&amp;70</f>
        <v>W70</v>
      </c>
      <c r="CC7" s="13" t="str">
        <f>"W"&amp;71</f>
        <v>W71</v>
      </c>
      <c r="CD7" s="13" t="str">
        <f>"W"&amp;72</f>
        <v>W72</v>
      </c>
      <c r="CE7" s="13" t="str">
        <f>"W"&amp;73</f>
        <v>W73</v>
      </c>
      <c r="CF7" s="13" t="str">
        <f>"W"&amp;74</f>
        <v>W74</v>
      </c>
      <c r="CG7" s="13" t="str">
        <f>"W"&amp;75</f>
        <v>W75</v>
      </c>
      <c r="CH7" s="13" t="str">
        <f>"W"&amp;76</f>
        <v>W76</v>
      </c>
      <c r="CI7" s="13" t="str">
        <f>"W"&amp;77</f>
        <v>W77</v>
      </c>
      <c r="CJ7" s="13" t="str">
        <f>"W"&amp;78</f>
        <v>W78</v>
      </c>
    </row>
    <row r="8" spans="1:95" ht="20.100000000000001" customHeight="1">
      <c r="A8" s="14">
        <f>TASKS!A7</f>
        <v>1</v>
      </c>
      <c r="B8" s="14" t="str">
        <f>TASKS!B7</f>
        <v>1.0</v>
      </c>
      <c r="C8" s="14" t="str">
        <f>TASKS!C7</f>
        <v>Initiation</v>
      </c>
      <c r="D8" s="15" t="str">
        <f>TASKS!D7</f>
        <v>Kickoff &amp; charter</v>
      </c>
      <c r="E8" s="14" t="str">
        <f>TASKS!E7</f>
        <v>PM</v>
      </c>
      <c r="F8" s="14" t="str">
        <f>TASKS!F7</f>
        <v>Product</v>
      </c>
      <c r="G8" s="16">
        <f>TASKS!G7</f>
        <v>46027</v>
      </c>
      <c r="H8" s="16">
        <f>TASKS!H7</f>
        <v>46031</v>
      </c>
      <c r="I8" s="17">
        <f>TASKS!K7</f>
        <v>0.5</v>
      </c>
      <c r="J8" s="14" t="str">
        <f>TASKS!L7</f>
        <v>In Progress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L8" t="e">
        <f t="shared" ref="CL8:CL71" si="0">IF($G8="","",INT(($G8-$E$3)/7)+1)</f>
        <v>#VALUE!</v>
      </c>
      <c r="CM8" t="e">
        <f t="shared" ref="CM8:CM71" si="1">IF($H8="","",INT(($H8-$E$3)/7)+1)</f>
        <v>#VALUE!</v>
      </c>
      <c r="CN8" t="e">
        <f t="shared" ref="CN8:CN71" si="2">IF($I8="","",IF($G8="","",$CL8+MAX(0,ROUNDUP(($CM8-$CL8+1)*$I8,0)-1)))</f>
        <v>#VALUE!</v>
      </c>
      <c r="CO8" t="e">
        <f>IF(TASKS!I7="","",INT((TASKS!I7-$E$3)/7)+1)</f>
        <v>#VALUE!</v>
      </c>
      <c r="CP8" t="e">
        <f>IF(TASKS!J7="","",INT((TASKS!J7-$E$3)/7)+1)</f>
        <v>#VALUE!</v>
      </c>
      <c r="CQ8">
        <f>IF(OR($H8="",TASKS!J7=""),"",INT(($H8-TASKS!J7)/7))</f>
        <v>0</v>
      </c>
    </row>
    <row r="9" spans="1:95" ht="20.100000000000001" customHeight="1">
      <c r="A9" s="14">
        <f>TASKS!A8</f>
        <v>2</v>
      </c>
      <c r="B9" s="14" t="str">
        <f>TASKS!B8</f>
        <v>2.0</v>
      </c>
      <c r="C9" s="14" t="str">
        <f>TASKS!C8</f>
        <v>Planning</v>
      </c>
      <c r="D9" s="15" t="str">
        <f>TASKS!D8</f>
        <v>Requirements &amp; scope</v>
      </c>
      <c r="E9" s="14" t="str">
        <f>TASKS!E8</f>
        <v>PM</v>
      </c>
      <c r="F9" s="14" t="str">
        <f>TASKS!F8</f>
        <v>Product</v>
      </c>
      <c r="G9" s="16">
        <f>TASKS!G8</f>
        <v>46034</v>
      </c>
      <c r="H9" s="16">
        <f>TASKS!H8</f>
        <v>46045</v>
      </c>
      <c r="I9" s="17">
        <f>TASKS!K8</f>
        <v>0</v>
      </c>
      <c r="J9" s="14" t="str">
        <f>TASKS!L8</f>
        <v>Not Started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L9" t="e">
        <f t="shared" si="0"/>
        <v>#VALUE!</v>
      </c>
      <c r="CM9" t="e">
        <f t="shared" si="1"/>
        <v>#VALUE!</v>
      </c>
      <c r="CN9" t="e">
        <f t="shared" si="2"/>
        <v>#VALUE!</v>
      </c>
      <c r="CO9" t="e">
        <f>IF(TASKS!I8="","",INT((TASKS!I8-$E$3)/7)+1)</f>
        <v>#VALUE!</v>
      </c>
      <c r="CP9" t="e">
        <f>IF(TASKS!J8="","",INT((TASKS!J8-$E$3)/7)+1)</f>
        <v>#VALUE!</v>
      </c>
      <c r="CQ9">
        <f>IF(OR($H9="",TASKS!J8=""),"",INT(($H9-TASKS!J8)/7))</f>
        <v>0</v>
      </c>
    </row>
    <row r="10" spans="1:95" ht="20.100000000000001" customHeight="1">
      <c r="A10" s="14">
        <f>TASKS!A9</f>
        <v>3</v>
      </c>
      <c r="B10" s="14" t="str">
        <f>TASKS!B9</f>
        <v>3.0</v>
      </c>
      <c r="C10" s="14" t="str">
        <f>TASKS!C9</f>
        <v>Design</v>
      </c>
      <c r="D10" s="15" t="str">
        <f>TASKS!D9</f>
        <v>UX/UI design</v>
      </c>
      <c r="E10" s="14" t="str">
        <f>TASKS!E9</f>
        <v>Designer</v>
      </c>
      <c r="F10" s="14" t="str">
        <f>TASKS!F9</f>
        <v>Design</v>
      </c>
      <c r="G10" s="16">
        <f>TASKS!G9</f>
        <v>46048</v>
      </c>
      <c r="H10" s="16">
        <f>TASKS!H9</f>
        <v>46066</v>
      </c>
      <c r="I10" s="17">
        <f>TASKS!K9</f>
        <v>0</v>
      </c>
      <c r="J10" s="14" t="str">
        <f>TASKS!L9</f>
        <v>Not Started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L10" t="e">
        <f t="shared" si="0"/>
        <v>#VALUE!</v>
      </c>
      <c r="CM10" t="e">
        <f t="shared" si="1"/>
        <v>#VALUE!</v>
      </c>
      <c r="CN10" t="e">
        <f t="shared" si="2"/>
        <v>#VALUE!</v>
      </c>
      <c r="CO10" t="e">
        <f>IF(TASKS!I9="","",INT((TASKS!I9-$E$3)/7)+1)</f>
        <v>#VALUE!</v>
      </c>
      <c r="CP10" t="e">
        <f>IF(TASKS!J9="","",INT((TASKS!J9-$E$3)/7)+1)</f>
        <v>#VALUE!</v>
      </c>
      <c r="CQ10">
        <f>IF(OR($H10="",TASKS!J9=""),"",INT(($H10-TASKS!J9)/7))</f>
        <v>0</v>
      </c>
    </row>
    <row r="11" spans="1:95" ht="20.100000000000001" customHeight="1">
      <c r="A11" s="14">
        <f>TASKS!A10</f>
        <v>4</v>
      </c>
      <c r="B11" s="14" t="str">
        <f>TASKS!B10</f>
        <v>4.0</v>
      </c>
      <c r="C11" s="14" t="str">
        <f>TASKS!C10</f>
        <v>Build</v>
      </c>
      <c r="D11" s="15" t="str">
        <f>TASKS!D10</f>
        <v>Build core features</v>
      </c>
      <c r="E11" s="14" t="str">
        <f>TASKS!E10</f>
        <v>Eng Lead</v>
      </c>
      <c r="F11" s="14" t="str">
        <f>TASKS!F10</f>
        <v>Engineering</v>
      </c>
      <c r="G11" s="16">
        <f>TASKS!G10</f>
        <v>46069</v>
      </c>
      <c r="H11" s="16">
        <f>TASKS!H10</f>
        <v>46108</v>
      </c>
      <c r="I11" s="17">
        <f>TASKS!K10</f>
        <v>0</v>
      </c>
      <c r="J11" s="14" t="str">
        <f>TASKS!L10</f>
        <v>Not Started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L11" t="e">
        <f t="shared" si="0"/>
        <v>#VALUE!</v>
      </c>
      <c r="CM11" t="e">
        <f t="shared" si="1"/>
        <v>#VALUE!</v>
      </c>
      <c r="CN11" t="e">
        <f t="shared" si="2"/>
        <v>#VALUE!</v>
      </c>
      <c r="CO11" t="e">
        <f>IF(TASKS!I10="","",INT((TASKS!I10-$E$3)/7)+1)</f>
        <v>#VALUE!</v>
      </c>
      <c r="CP11" t="e">
        <f>IF(TASKS!J10="","",INT((TASKS!J10-$E$3)/7)+1)</f>
        <v>#VALUE!</v>
      </c>
      <c r="CQ11">
        <f>IF(OR($H11="",TASKS!J10=""),"",INT(($H11-TASKS!J10)/7))</f>
        <v>0</v>
      </c>
    </row>
    <row r="12" spans="1:95" ht="20.100000000000001" customHeight="1">
      <c r="A12" s="14">
        <f>TASKS!A11</f>
        <v>5</v>
      </c>
      <c r="B12" s="14" t="str">
        <f>TASKS!B11</f>
        <v>5.0</v>
      </c>
      <c r="C12" s="14" t="str">
        <f>TASKS!C11</f>
        <v>Test</v>
      </c>
      <c r="D12" s="15" t="str">
        <f>TASKS!D11</f>
        <v>QA + UAT</v>
      </c>
      <c r="E12" s="14" t="str">
        <f>TASKS!E11</f>
        <v>QA Lead</v>
      </c>
      <c r="F12" s="14" t="str">
        <f>TASKS!F11</f>
        <v>QA</v>
      </c>
      <c r="G12" s="16">
        <f>TASKS!G11</f>
        <v>46111</v>
      </c>
      <c r="H12" s="16">
        <f>TASKS!H11</f>
        <v>46129</v>
      </c>
      <c r="I12" s="17">
        <f>TASKS!K11</f>
        <v>0</v>
      </c>
      <c r="J12" s="14" t="str">
        <f>TASKS!L11</f>
        <v>Not Started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L12" t="e">
        <f t="shared" si="0"/>
        <v>#VALUE!</v>
      </c>
      <c r="CM12" t="e">
        <f t="shared" si="1"/>
        <v>#VALUE!</v>
      </c>
      <c r="CN12" t="e">
        <f t="shared" si="2"/>
        <v>#VALUE!</v>
      </c>
      <c r="CO12" t="e">
        <f>IF(TASKS!I11="","",INT((TASKS!I11-$E$3)/7)+1)</f>
        <v>#VALUE!</v>
      </c>
      <c r="CP12" t="e">
        <f>IF(TASKS!J11="","",INT((TASKS!J11-$E$3)/7)+1)</f>
        <v>#VALUE!</v>
      </c>
      <c r="CQ12">
        <f>IF(OR($H12="",TASKS!J11=""),"",INT(($H12-TASKS!J11)/7))</f>
        <v>0</v>
      </c>
    </row>
    <row r="13" spans="1:95" ht="20.100000000000001" customHeight="1">
      <c r="A13" s="14">
        <f>TASKS!A12</f>
        <v>6</v>
      </c>
      <c r="B13" s="14" t="str">
        <f>TASKS!B12</f>
        <v>6.0</v>
      </c>
      <c r="C13" s="14" t="str">
        <f>TASKS!C12</f>
        <v>Launch</v>
      </c>
      <c r="D13" s="15" t="str">
        <f>TASKS!D12</f>
        <v>Launch &amp; handoff</v>
      </c>
      <c r="E13" s="14" t="str">
        <f>TASKS!E12</f>
        <v>PM</v>
      </c>
      <c r="F13" s="14" t="str">
        <f>TASKS!F12</f>
        <v>Ops</v>
      </c>
      <c r="G13" s="16">
        <f>TASKS!G12</f>
        <v>46132</v>
      </c>
      <c r="H13" s="16">
        <f>TASKS!H12</f>
        <v>46136</v>
      </c>
      <c r="I13" s="17">
        <f>TASKS!K12</f>
        <v>0</v>
      </c>
      <c r="J13" s="14" t="str">
        <f>TASKS!L12</f>
        <v>Not Started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L13" t="e">
        <f t="shared" si="0"/>
        <v>#VALUE!</v>
      </c>
      <c r="CM13" t="e">
        <f t="shared" si="1"/>
        <v>#VALUE!</v>
      </c>
      <c r="CN13" t="e">
        <f t="shared" si="2"/>
        <v>#VALUE!</v>
      </c>
      <c r="CO13" t="e">
        <f>IF(TASKS!I12="","",INT((TASKS!I12-$E$3)/7)+1)</f>
        <v>#VALUE!</v>
      </c>
      <c r="CP13" t="e">
        <f>IF(TASKS!J12="","",INT((TASKS!J12-$E$3)/7)+1)</f>
        <v>#VALUE!</v>
      </c>
      <c r="CQ13">
        <f>IF(OR($H13="",TASKS!J12=""),"",INT(($H13-TASKS!J12)/7))</f>
        <v>0</v>
      </c>
    </row>
    <row r="14" spans="1:95" ht="20.100000000000001" customHeight="1">
      <c r="A14" s="14">
        <f>TASKS!A13</f>
        <v>0</v>
      </c>
      <c r="B14" s="14">
        <f>TASKS!B13</f>
        <v>0</v>
      </c>
      <c r="C14" s="14">
        <f>TASKS!C13</f>
        <v>0</v>
      </c>
      <c r="D14" s="15">
        <f>TASKS!D13</f>
        <v>0</v>
      </c>
      <c r="E14" s="14">
        <f>TASKS!E13</f>
        <v>0</v>
      </c>
      <c r="F14" s="14">
        <f>TASKS!F13</f>
        <v>0</v>
      </c>
      <c r="G14" s="16">
        <f>TASKS!G13</f>
        <v>0</v>
      </c>
      <c r="H14" s="16">
        <f>TASKS!H13</f>
        <v>0</v>
      </c>
      <c r="I14" s="17">
        <f>TASKS!K13</f>
        <v>0</v>
      </c>
      <c r="J14" s="14">
        <f>TASKS!L13</f>
        <v>0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L14" t="e">
        <f t="shared" si="0"/>
        <v>#VALUE!</v>
      </c>
      <c r="CM14" t="e">
        <f t="shared" si="1"/>
        <v>#VALUE!</v>
      </c>
      <c r="CN14" t="e">
        <f t="shared" si="2"/>
        <v>#VALUE!</v>
      </c>
      <c r="CO14" t="str">
        <f>IF(TASKS!I13="","",INT((TASKS!I13-$E$3)/7)+1)</f>
        <v/>
      </c>
      <c r="CP14" t="str">
        <f>IF(TASKS!J13="","",INT((TASKS!J13-$E$3)/7)+1)</f>
        <v/>
      </c>
      <c r="CQ14" t="str">
        <f>IF(OR($H14="",TASKS!J13=""),"",INT(($H14-TASKS!J13)/7))</f>
        <v/>
      </c>
    </row>
    <row r="15" spans="1:95" ht="20.100000000000001" customHeight="1">
      <c r="A15" s="14">
        <f>TASKS!A14</f>
        <v>0</v>
      </c>
      <c r="B15" s="14">
        <f>TASKS!B14</f>
        <v>0</v>
      </c>
      <c r="C15" s="14">
        <f>TASKS!C14</f>
        <v>0</v>
      </c>
      <c r="D15" s="15">
        <f>TASKS!D14</f>
        <v>0</v>
      </c>
      <c r="E15" s="14">
        <f>TASKS!E14</f>
        <v>0</v>
      </c>
      <c r="F15" s="14">
        <f>TASKS!F14</f>
        <v>0</v>
      </c>
      <c r="G15" s="16">
        <f>TASKS!G14</f>
        <v>0</v>
      </c>
      <c r="H15" s="16">
        <f>TASKS!H14</f>
        <v>0</v>
      </c>
      <c r="I15" s="17">
        <f>TASKS!K14</f>
        <v>0</v>
      </c>
      <c r="J15" s="14">
        <f>TASKS!L14</f>
        <v>0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L15" t="e">
        <f t="shared" si="0"/>
        <v>#VALUE!</v>
      </c>
      <c r="CM15" t="e">
        <f t="shared" si="1"/>
        <v>#VALUE!</v>
      </c>
      <c r="CN15" t="e">
        <f t="shared" si="2"/>
        <v>#VALUE!</v>
      </c>
      <c r="CO15" t="str">
        <f>IF(TASKS!I14="","",INT((TASKS!I14-$E$3)/7)+1)</f>
        <v/>
      </c>
      <c r="CP15" t="str">
        <f>IF(TASKS!J14="","",INT((TASKS!J14-$E$3)/7)+1)</f>
        <v/>
      </c>
      <c r="CQ15" t="str">
        <f>IF(OR($H15="",TASKS!J14=""),"",INT(($H15-TASKS!J14)/7))</f>
        <v/>
      </c>
    </row>
    <row r="16" spans="1:95" ht="20.100000000000001" customHeight="1">
      <c r="A16" s="14">
        <f>TASKS!A15</f>
        <v>0</v>
      </c>
      <c r="B16" s="14">
        <f>TASKS!B15</f>
        <v>0</v>
      </c>
      <c r="C16" s="14">
        <f>TASKS!C15</f>
        <v>0</v>
      </c>
      <c r="D16" s="15">
        <f>TASKS!D15</f>
        <v>0</v>
      </c>
      <c r="E16" s="14">
        <f>TASKS!E15</f>
        <v>0</v>
      </c>
      <c r="F16" s="14">
        <f>TASKS!F15</f>
        <v>0</v>
      </c>
      <c r="G16" s="16">
        <f>TASKS!G15</f>
        <v>0</v>
      </c>
      <c r="H16" s="16">
        <f>TASKS!H15</f>
        <v>0</v>
      </c>
      <c r="I16" s="17">
        <f>TASKS!K15</f>
        <v>0</v>
      </c>
      <c r="J16" s="14">
        <f>TASKS!L15</f>
        <v>0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L16" t="e">
        <f t="shared" si="0"/>
        <v>#VALUE!</v>
      </c>
      <c r="CM16" t="e">
        <f t="shared" si="1"/>
        <v>#VALUE!</v>
      </c>
      <c r="CN16" t="e">
        <f t="shared" si="2"/>
        <v>#VALUE!</v>
      </c>
      <c r="CO16" t="str">
        <f>IF(TASKS!I15="","",INT((TASKS!I15-$E$3)/7)+1)</f>
        <v/>
      </c>
      <c r="CP16" t="str">
        <f>IF(TASKS!J15="","",INT((TASKS!J15-$E$3)/7)+1)</f>
        <v/>
      </c>
      <c r="CQ16" t="str">
        <f>IF(OR($H16="",TASKS!J15=""),"",INT(($H16-TASKS!J15)/7))</f>
        <v/>
      </c>
    </row>
    <row r="17" spans="1:95" ht="20.100000000000001" customHeight="1">
      <c r="A17" s="14">
        <f>TASKS!A16</f>
        <v>0</v>
      </c>
      <c r="B17" s="14">
        <f>TASKS!B16</f>
        <v>0</v>
      </c>
      <c r="C17" s="14">
        <f>TASKS!C16</f>
        <v>0</v>
      </c>
      <c r="D17" s="15">
        <f>TASKS!D16</f>
        <v>0</v>
      </c>
      <c r="E17" s="14">
        <f>TASKS!E16</f>
        <v>0</v>
      </c>
      <c r="F17" s="14">
        <f>TASKS!F16</f>
        <v>0</v>
      </c>
      <c r="G17" s="16">
        <f>TASKS!G16</f>
        <v>0</v>
      </c>
      <c r="H17" s="16">
        <f>TASKS!H16</f>
        <v>0</v>
      </c>
      <c r="I17" s="17">
        <f>TASKS!K16</f>
        <v>0</v>
      </c>
      <c r="J17" s="14">
        <f>TASKS!L16</f>
        <v>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L17" t="e">
        <f t="shared" si="0"/>
        <v>#VALUE!</v>
      </c>
      <c r="CM17" t="e">
        <f t="shared" si="1"/>
        <v>#VALUE!</v>
      </c>
      <c r="CN17" t="e">
        <f t="shared" si="2"/>
        <v>#VALUE!</v>
      </c>
      <c r="CO17" t="str">
        <f>IF(TASKS!I16="","",INT((TASKS!I16-$E$3)/7)+1)</f>
        <v/>
      </c>
      <c r="CP17" t="str">
        <f>IF(TASKS!J16="","",INT((TASKS!J16-$E$3)/7)+1)</f>
        <v/>
      </c>
      <c r="CQ17" t="str">
        <f>IF(OR($H17="",TASKS!J16=""),"",INT(($H17-TASKS!J16)/7))</f>
        <v/>
      </c>
    </row>
    <row r="18" spans="1:95" ht="20.100000000000001" customHeight="1">
      <c r="A18" s="14">
        <f>TASKS!A17</f>
        <v>0</v>
      </c>
      <c r="B18" s="14">
        <f>TASKS!B17</f>
        <v>0</v>
      </c>
      <c r="C18" s="14">
        <f>TASKS!C17</f>
        <v>0</v>
      </c>
      <c r="D18" s="15">
        <f>TASKS!D17</f>
        <v>0</v>
      </c>
      <c r="E18" s="14">
        <f>TASKS!E17</f>
        <v>0</v>
      </c>
      <c r="F18" s="14">
        <f>TASKS!F17</f>
        <v>0</v>
      </c>
      <c r="G18" s="16">
        <f>TASKS!G17</f>
        <v>0</v>
      </c>
      <c r="H18" s="16">
        <f>TASKS!H17</f>
        <v>0</v>
      </c>
      <c r="I18" s="17">
        <f>TASKS!K17</f>
        <v>0</v>
      </c>
      <c r="J18" s="14">
        <f>TASKS!L17</f>
        <v>0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L18" t="e">
        <f t="shared" si="0"/>
        <v>#VALUE!</v>
      </c>
      <c r="CM18" t="e">
        <f t="shared" si="1"/>
        <v>#VALUE!</v>
      </c>
      <c r="CN18" t="e">
        <f t="shared" si="2"/>
        <v>#VALUE!</v>
      </c>
      <c r="CO18" t="str">
        <f>IF(TASKS!I17="","",INT((TASKS!I17-$E$3)/7)+1)</f>
        <v/>
      </c>
      <c r="CP18" t="str">
        <f>IF(TASKS!J17="","",INT((TASKS!J17-$E$3)/7)+1)</f>
        <v/>
      </c>
      <c r="CQ18" t="str">
        <f>IF(OR($H18="",TASKS!J17=""),"",INT(($H18-TASKS!J17)/7))</f>
        <v/>
      </c>
    </row>
    <row r="19" spans="1:95" ht="20.100000000000001" customHeight="1">
      <c r="A19" s="14">
        <f>TASKS!A18</f>
        <v>0</v>
      </c>
      <c r="B19" s="14">
        <f>TASKS!B18</f>
        <v>0</v>
      </c>
      <c r="C19" s="14">
        <f>TASKS!C18</f>
        <v>0</v>
      </c>
      <c r="D19" s="15">
        <f>TASKS!D18</f>
        <v>0</v>
      </c>
      <c r="E19" s="14">
        <f>TASKS!E18</f>
        <v>0</v>
      </c>
      <c r="F19" s="14">
        <f>TASKS!F18</f>
        <v>0</v>
      </c>
      <c r="G19" s="16">
        <f>TASKS!G18</f>
        <v>0</v>
      </c>
      <c r="H19" s="16">
        <f>TASKS!H18</f>
        <v>0</v>
      </c>
      <c r="I19" s="17">
        <f>TASKS!K18</f>
        <v>0</v>
      </c>
      <c r="J19" s="14">
        <f>TASKS!L18</f>
        <v>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L19" t="e">
        <f t="shared" si="0"/>
        <v>#VALUE!</v>
      </c>
      <c r="CM19" t="e">
        <f t="shared" si="1"/>
        <v>#VALUE!</v>
      </c>
      <c r="CN19" t="e">
        <f t="shared" si="2"/>
        <v>#VALUE!</v>
      </c>
      <c r="CO19" t="str">
        <f>IF(TASKS!I18="","",INT((TASKS!I18-$E$3)/7)+1)</f>
        <v/>
      </c>
      <c r="CP19" t="str">
        <f>IF(TASKS!J18="","",INT((TASKS!J18-$E$3)/7)+1)</f>
        <v/>
      </c>
      <c r="CQ19" t="str">
        <f>IF(OR($H19="",TASKS!J18=""),"",INT(($H19-TASKS!J18)/7))</f>
        <v/>
      </c>
    </row>
    <row r="20" spans="1:95" ht="20.100000000000001" customHeight="1">
      <c r="A20" s="14">
        <f>TASKS!A19</f>
        <v>0</v>
      </c>
      <c r="B20" s="14">
        <f>TASKS!B19</f>
        <v>0</v>
      </c>
      <c r="C20" s="14">
        <f>TASKS!C19</f>
        <v>0</v>
      </c>
      <c r="D20" s="15">
        <f>TASKS!D19</f>
        <v>0</v>
      </c>
      <c r="E20" s="14">
        <f>TASKS!E19</f>
        <v>0</v>
      </c>
      <c r="F20" s="14">
        <f>TASKS!F19</f>
        <v>0</v>
      </c>
      <c r="G20" s="16">
        <f>TASKS!G19</f>
        <v>0</v>
      </c>
      <c r="H20" s="16">
        <f>TASKS!H19</f>
        <v>0</v>
      </c>
      <c r="I20" s="17">
        <f>TASKS!K19</f>
        <v>0</v>
      </c>
      <c r="J20" s="14">
        <f>TASKS!L19</f>
        <v>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L20" t="e">
        <f t="shared" si="0"/>
        <v>#VALUE!</v>
      </c>
      <c r="CM20" t="e">
        <f t="shared" si="1"/>
        <v>#VALUE!</v>
      </c>
      <c r="CN20" t="e">
        <f t="shared" si="2"/>
        <v>#VALUE!</v>
      </c>
      <c r="CO20" t="str">
        <f>IF(TASKS!I19="","",INT((TASKS!I19-$E$3)/7)+1)</f>
        <v/>
      </c>
      <c r="CP20" t="str">
        <f>IF(TASKS!J19="","",INT((TASKS!J19-$E$3)/7)+1)</f>
        <v/>
      </c>
      <c r="CQ20" t="str">
        <f>IF(OR($H20="",TASKS!J19=""),"",INT(($H20-TASKS!J19)/7))</f>
        <v/>
      </c>
    </row>
    <row r="21" spans="1:95" ht="20.100000000000001" customHeight="1">
      <c r="A21" s="14">
        <f>TASKS!A20</f>
        <v>0</v>
      </c>
      <c r="B21" s="14">
        <f>TASKS!B20</f>
        <v>0</v>
      </c>
      <c r="C21" s="14">
        <f>TASKS!C20</f>
        <v>0</v>
      </c>
      <c r="D21" s="15">
        <f>TASKS!D20</f>
        <v>0</v>
      </c>
      <c r="E21" s="14">
        <f>TASKS!E20</f>
        <v>0</v>
      </c>
      <c r="F21" s="14">
        <f>TASKS!F20</f>
        <v>0</v>
      </c>
      <c r="G21" s="16">
        <f>TASKS!G20</f>
        <v>0</v>
      </c>
      <c r="H21" s="16">
        <f>TASKS!H20</f>
        <v>0</v>
      </c>
      <c r="I21" s="17">
        <f>TASKS!K20</f>
        <v>0</v>
      </c>
      <c r="J21" s="14">
        <f>TASKS!L20</f>
        <v>0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L21" t="e">
        <f t="shared" si="0"/>
        <v>#VALUE!</v>
      </c>
      <c r="CM21" t="e">
        <f t="shared" si="1"/>
        <v>#VALUE!</v>
      </c>
      <c r="CN21" t="e">
        <f t="shared" si="2"/>
        <v>#VALUE!</v>
      </c>
      <c r="CO21" t="str">
        <f>IF(TASKS!I20="","",INT((TASKS!I20-$E$3)/7)+1)</f>
        <v/>
      </c>
      <c r="CP21" t="str">
        <f>IF(TASKS!J20="","",INT((TASKS!J20-$E$3)/7)+1)</f>
        <v/>
      </c>
      <c r="CQ21" t="str">
        <f>IF(OR($H21="",TASKS!J20=""),"",INT(($H21-TASKS!J20)/7))</f>
        <v/>
      </c>
    </row>
    <row r="22" spans="1:95" ht="20.100000000000001" customHeight="1">
      <c r="A22" s="14">
        <f>TASKS!A21</f>
        <v>0</v>
      </c>
      <c r="B22" s="14">
        <f>TASKS!B21</f>
        <v>0</v>
      </c>
      <c r="C22" s="14">
        <f>TASKS!C21</f>
        <v>0</v>
      </c>
      <c r="D22" s="15">
        <f>TASKS!D21</f>
        <v>0</v>
      </c>
      <c r="E22" s="14">
        <f>TASKS!E21</f>
        <v>0</v>
      </c>
      <c r="F22" s="14">
        <f>TASKS!F21</f>
        <v>0</v>
      </c>
      <c r="G22" s="16">
        <f>TASKS!G21</f>
        <v>0</v>
      </c>
      <c r="H22" s="16">
        <f>TASKS!H21</f>
        <v>0</v>
      </c>
      <c r="I22" s="17">
        <f>TASKS!K21</f>
        <v>0</v>
      </c>
      <c r="J22" s="14">
        <f>TASKS!L21</f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L22" t="e">
        <f t="shared" si="0"/>
        <v>#VALUE!</v>
      </c>
      <c r="CM22" t="e">
        <f t="shared" si="1"/>
        <v>#VALUE!</v>
      </c>
      <c r="CN22" t="e">
        <f t="shared" si="2"/>
        <v>#VALUE!</v>
      </c>
      <c r="CO22" t="str">
        <f>IF(TASKS!I21="","",INT((TASKS!I21-$E$3)/7)+1)</f>
        <v/>
      </c>
      <c r="CP22" t="str">
        <f>IF(TASKS!J21="","",INT((TASKS!J21-$E$3)/7)+1)</f>
        <v/>
      </c>
      <c r="CQ22" t="str">
        <f>IF(OR($H22="",TASKS!J21=""),"",INT(($H22-TASKS!J21)/7))</f>
        <v/>
      </c>
    </row>
    <row r="23" spans="1:95" ht="20.100000000000001" customHeight="1">
      <c r="A23" s="14">
        <f>TASKS!A22</f>
        <v>0</v>
      </c>
      <c r="B23" s="14">
        <f>TASKS!B22</f>
        <v>0</v>
      </c>
      <c r="C23" s="14">
        <f>TASKS!C22</f>
        <v>0</v>
      </c>
      <c r="D23" s="15">
        <f>TASKS!D22</f>
        <v>0</v>
      </c>
      <c r="E23" s="14">
        <f>TASKS!E22</f>
        <v>0</v>
      </c>
      <c r="F23" s="14">
        <f>TASKS!F22</f>
        <v>0</v>
      </c>
      <c r="G23" s="16">
        <f>TASKS!G22</f>
        <v>0</v>
      </c>
      <c r="H23" s="16">
        <f>TASKS!H22</f>
        <v>0</v>
      </c>
      <c r="I23" s="17">
        <f>TASKS!K22</f>
        <v>0</v>
      </c>
      <c r="J23" s="14">
        <f>TASKS!L22</f>
        <v>0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L23" t="e">
        <f t="shared" si="0"/>
        <v>#VALUE!</v>
      </c>
      <c r="CM23" t="e">
        <f t="shared" si="1"/>
        <v>#VALUE!</v>
      </c>
      <c r="CN23" t="e">
        <f t="shared" si="2"/>
        <v>#VALUE!</v>
      </c>
      <c r="CO23" t="str">
        <f>IF(TASKS!I22="","",INT((TASKS!I22-$E$3)/7)+1)</f>
        <v/>
      </c>
      <c r="CP23" t="str">
        <f>IF(TASKS!J22="","",INT((TASKS!J22-$E$3)/7)+1)</f>
        <v/>
      </c>
      <c r="CQ23" t="str">
        <f>IF(OR($H23="",TASKS!J22=""),"",INT(($H23-TASKS!J22)/7))</f>
        <v/>
      </c>
    </row>
    <row r="24" spans="1:95" ht="20.100000000000001" customHeight="1">
      <c r="A24" s="14">
        <f>TASKS!A23</f>
        <v>0</v>
      </c>
      <c r="B24" s="14">
        <f>TASKS!B23</f>
        <v>0</v>
      </c>
      <c r="C24" s="14">
        <f>TASKS!C23</f>
        <v>0</v>
      </c>
      <c r="D24" s="15">
        <f>TASKS!D23</f>
        <v>0</v>
      </c>
      <c r="E24" s="14">
        <f>TASKS!E23</f>
        <v>0</v>
      </c>
      <c r="F24" s="14">
        <f>TASKS!F23</f>
        <v>0</v>
      </c>
      <c r="G24" s="16">
        <f>TASKS!G23</f>
        <v>0</v>
      </c>
      <c r="H24" s="16">
        <f>TASKS!H23</f>
        <v>0</v>
      </c>
      <c r="I24" s="17">
        <f>TASKS!K23</f>
        <v>0</v>
      </c>
      <c r="J24" s="14">
        <f>TASKS!L23</f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L24" t="e">
        <f t="shared" si="0"/>
        <v>#VALUE!</v>
      </c>
      <c r="CM24" t="e">
        <f t="shared" si="1"/>
        <v>#VALUE!</v>
      </c>
      <c r="CN24" t="e">
        <f t="shared" si="2"/>
        <v>#VALUE!</v>
      </c>
      <c r="CO24" t="str">
        <f>IF(TASKS!I23="","",INT((TASKS!I23-$E$3)/7)+1)</f>
        <v/>
      </c>
      <c r="CP24" t="str">
        <f>IF(TASKS!J23="","",INT((TASKS!J23-$E$3)/7)+1)</f>
        <v/>
      </c>
      <c r="CQ24" t="str">
        <f>IF(OR($H24="",TASKS!J23=""),"",INT(($H24-TASKS!J23)/7))</f>
        <v/>
      </c>
    </row>
    <row r="25" spans="1:95" ht="20.100000000000001" customHeight="1">
      <c r="A25" s="14">
        <f>TASKS!A24</f>
        <v>0</v>
      </c>
      <c r="B25" s="14">
        <f>TASKS!B24</f>
        <v>0</v>
      </c>
      <c r="C25" s="14">
        <f>TASKS!C24</f>
        <v>0</v>
      </c>
      <c r="D25" s="15">
        <f>TASKS!D24</f>
        <v>0</v>
      </c>
      <c r="E25" s="14">
        <f>TASKS!E24</f>
        <v>0</v>
      </c>
      <c r="F25" s="14">
        <f>TASKS!F24</f>
        <v>0</v>
      </c>
      <c r="G25" s="16">
        <f>TASKS!G24</f>
        <v>0</v>
      </c>
      <c r="H25" s="16">
        <f>TASKS!H24</f>
        <v>0</v>
      </c>
      <c r="I25" s="17">
        <f>TASKS!K24</f>
        <v>0</v>
      </c>
      <c r="J25" s="14">
        <f>TASKS!L24</f>
        <v>0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L25" t="e">
        <f t="shared" si="0"/>
        <v>#VALUE!</v>
      </c>
      <c r="CM25" t="e">
        <f t="shared" si="1"/>
        <v>#VALUE!</v>
      </c>
      <c r="CN25" t="e">
        <f t="shared" si="2"/>
        <v>#VALUE!</v>
      </c>
      <c r="CO25" t="str">
        <f>IF(TASKS!I24="","",INT((TASKS!I24-$E$3)/7)+1)</f>
        <v/>
      </c>
      <c r="CP25" t="str">
        <f>IF(TASKS!J24="","",INT((TASKS!J24-$E$3)/7)+1)</f>
        <v/>
      </c>
      <c r="CQ25" t="str">
        <f>IF(OR($H25="",TASKS!J24=""),"",INT(($H25-TASKS!J24)/7))</f>
        <v/>
      </c>
    </row>
    <row r="26" spans="1:95" ht="20.100000000000001" customHeight="1">
      <c r="A26" s="14">
        <f>TASKS!A25</f>
        <v>0</v>
      </c>
      <c r="B26" s="14">
        <f>TASKS!B25</f>
        <v>0</v>
      </c>
      <c r="C26" s="14">
        <f>TASKS!C25</f>
        <v>0</v>
      </c>
      <c r="D26" s="15">
        <f>TASKS!D25</f>
        <v>0</v>
      </c>
      <c r="E26" s="14">
        <f>TASKS!E25</f>
        <v>0</v>
      </c>
      <c r="F26" s="14">
        <f>TASKS!F25</f>
        <v>0</v>
      </c>
      <c r="G26" s="16">
        <f>TASKS!G25</f>
        <v>0</v>
      </c>
      <c r="H26" s="16">
        <f>TASKS!H25</f>
        <v>0</v>
      </c>
      <c r="I26" s="17">
        <f>TASKS!K25</f>
        <v>0</v>
      </c>
      <c r="J26" s="14">
        <f>TASKS!L25</f>
        <v>0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L26" t="e">
        <f t="shared" si="0"/>
        <v>#VALUE!</v>
      </c>
      <c r="CM26" t="e">
        <f t="shared" si="1"/>
        <v>#VALUE!</v>
      </c>
      <c r="CN26" t="e">
        <f t="shared" si="2"/>
        <v>#VALUE!</v>
      </c>
      <c r="CO26" t="str">
        <f>IF(TASKS!I25="","",INT((TASKS!I25-$E$3)/7)+1)</f>
        <v/>
      </c>
      <c r="CP26" t="str">
        <f>IF(TASKS!J25="","",INT((TASKS!J25-$E$3)/7)+1)</f>
        <v/>
      </c>
      <c r="CQ26" t="str">
        <f>IF(OR($H26="",TASKS!J25=""),"",INT(($H26-TASKS!J25)/7))</f>
        <v/>
      </c>
    </row>
    <row r="27" spans="1:95" ht="20.100000000000001" customHeight="1">
      <c r="A27" s="14">
        <f>TASKS!A26</f>
        <v>0</v>
      </c>
      <c r="B27" s="14">
        <f>TASKS!B26</f>
        <v>0</v>
      </c>
      <c r="C27" s="14">
        <f>TASKS!C26</f>
        <v>0</v>
      </c>
      <c r="D27" s="15">
        <f>TASKS!D26</f>
        <v>0</v>
      </c>
      <c r="E27" s="14">
        <f>TASKS!E26</f>
        <v>0</v>
      </c>
      <c r="F27" s="14">
        <f>TASKS!F26</f>
        <v>0</v>
      </c>
      <c r="G27" s="16">
        <f>TASKS!G26</f>
        <v>0</v>
      </c>
      <c r="H27" s="16">
        <f>TASKS!H26</f>
        <v>0</v>
      </c>
      <c r="I27" s="17">
        <f>TASKS!K26</f>
        <v>0</v>
      </c>
      <c r="J27" s="14">
        <f>TASKS!L26</f>
        <v>0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L27" t="e">
        <f t="shared" si="0"/>
        <v>#VALUE!</v>
      </c>
      <c r="CM27" t="e">
        <f t="shared" si="1"/>
        <v>#VALUE!</v>
      </c>
      <c r="CN27" t="e">
        <f t="shared" si="2"/>
        <v>#VALUE!</v>
      </c>
      <c r="CO27" t="str">
        <f>IF(TASKS!I26="","",INT((TASKS!I26-$E$3)/7)+1)</f>
        <v/>
      </c>
      <c r="CP27" t="str">
        <f>IF(TASKS!J26="","",INT((TASKS!J26-$E$3)/7)+1)</f>
        <v/>
      </c>
      <c r="CQ27" t="str">
        <f>IF(OR($H27="",TASKS!J26=""),"",INT(($H27-TASKS!J26)/7))</f>
        <v/>
      </c>
    </row>
    <row r="28" spans="1:95" ht="20.100000000000001" customHeight="1">
      <c r="A28" s="14">
        <f>TASKS!A27</f>
        <v>0</v>
      </c>
      <c r="B28" s="14">
        <f>TASKS!B27</f>
        <v>0</v>
      </c>
      <c r="C28" s="14">
        <f>TASKS!C27</f>
        <v>0</v>
      </c>
      <c r="D28" s="15">
        <f>TASKS!D27</f>
        <v>0</v>
      </c>
      <c r="E28" s="14">
        <f>TASKS!E27</f>
        <v>0</v>
      </c>
      <c r="F28" s="14">
        <f>TASKS!F27</f>
        <v>0</v>
      </c>
      <c r="G28" s="16">
        <f>TASKS!G27</f>
        <v>0</v>
      </c>
      <c r="H28" s="16">
        <f>TASKS!H27</f>
        <v>0</v>
      </c>
      <c r="I28" s="17">
        <f>TASKS!K27</f>
        <v>0</v>
      </c>
      <c r="J28" s="14">
        <f>TASKS!L27</f>
        <v>0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L28" t="e">
        <f t="shared" si="0"/>
        <v>#VALUE!</v>
      </c>
      <c r="CM28" t="e">
        <f t="shared" si="1"/>
        <v>#VALUE!</v>
      </c>
      <c r="CN28" t="e">
        <f t="shared" si="2"/>
        <v>#VALUE!</v>
      </c>
      <c r="CO28" t="str">
        <f>IF(TASKS!I27="","",INT((TASKS!I27-$E$3)/7)+1)</f>
        <v/>
      </c>
      <c r="CP28" t="str">
        <f>IF(TASKS!J27="","",INT((TASKS!J27-$E$3)/7)+1)</f>
        <v/>
      </c>
      <c r="CQ28" t="str">
        <f>IF(OR($H28="",TASKS!J27=""),"",INT(($H28-TASKS!J27)/7))</f>
        <v/>
      </c>
    </row>
    <row r="29" spans="1:95" ht="20.100000000000001" customHeight="1">
      <c r="A29" s="14">
        <f>TASKS!A28</f>
        <v>0</v>
      </c>
      <c r="B29" s="14">
        <f>TASKS!B28</f>
        <v>0</v>
      </c>
      <c r="C29" s="14">
        <f>TASKS!C28</f>
        <v>0</v>
      </c>
      <c r="D29" s="15">
        <f>TASKS!D28</f>
        <v>0</v>
      </c>
      <c r="E29" s="14">
        <f>TASKS!E28</f>
        <v>0</v>
      </c>
      <c r="F29" s="14">
        <f>TASKS!F28</f>
        <v>0</v>
      </c>
      <c r="G29" s="16">
        <f>TASKS!G28</f>
        <v>0</v>
      </c>
      <c r="H29" s="16">
        <f>TASKS!H28</f>
        <v>0</v>
      </c>
      <c r="I29" s="17">
        <f>TASKS!K28</f>
        <v>0</v>
      </c>
      <c r="J29" s="14">
        <f>TASKS!L28</f>
        <v>0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L29" t="e">
        <f t="shared" si="0"/>
        <v>#VALUE!</v>
      </c>
      <c r="CM29" t="e">
        <f t="shared" si="1"/>
        <v>#VALUE!</v>
      </c>
      <c r="CN29" t="e">
        <f t="shared" si="2"/>
        <v>#VALUE!</v>
      </c>
      <c r="CO29" t="str">
        <f>IF(TASKS!I28="","",INT((TASKS!I28-$E$3)/7)+1)</f>
        <v/>
      </c>
      <c r="CP29" t="str">
        <f>IF(TASKS!J28="","",INT((TASKS!J28-$E$3)/7)+1)</f>
        <v/>
      </c>
      <c r="CQ29" t="str">
        <f>IF(OR($H29="",TASKS!J28=""),"",INT(($H29-TASKS!J28)/7))</f>
        <v/>
      </c>
    </row>
    <row r="30" spans="1:95" ht="20.100000000000001" customHeight="1">
      <c r="A30" s="14">
        <f>TASKS!A29</f>
        <v>0</v>
      </c>
      <c r="B30" s="14">
        <f>TASKS!B29</f>
        <v>0</v>
      </c>
      <c r="C30" s="14">
        <f>TASKS!C29</f>
        <v>0</v>
      </c>
      <c r="D30" s="15">
        <f>TASKS!D29</f>
        <v>0</v>
      </c>
      <c r="E30" s="14">
        <f>TASKS!E29</f>
        <v>0</v>
      </c>
      <c r="F30" s="14">
        <f>TASKS!F29</f>
        <v>0</v>
      </c>
      <c r="G30" s="16">
        <f>TASKS!G29</f>
        <v>0</v>
      </c>
      <c r="H30" s="16">
        <f>TASKS!H29</f>
        <v>0</v>
      </c>
      <c r="I30" s="17">
        <f>TASKS!K29</f>
        <v>0</v>
      </c>
      <c r="J30" s="14">
        <f>TASKS!L29</f>
        <v>0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L30" t="e">
        <f t="shared" si="0"/>
        <v>#VALUE!</v>
      </c>
      <c r="CM30" t="e">
        <f t="shared" si="1"/>
        <v>#VALUE!</v>
      </c>
      <c r="CN30" t="e">
        <f t="shared" si="2"/>
        <v>#VALUE!</v>
      </c>
      <c r="CO30" t="str">
        <f>IF(TASKS!I29="","",INT((TASKS!I29-$E$3)/7)+1)</f>
        <v/>
      </c>
      <c r="CP30" t="str">
        <f>IF(TASKS!J29="","",INT((TASKS!J29-$E$3)/7)+1)</f>
        <v/>
      </c>
      <c r="CQ30" t="str">
        <f>IF(OR($H30="",TASKS!J29=""),"",INT(($H30-TASKS!J29)/7))</f>
        <v/>
      </c>
    </row>
    <row r="31" spans="1:95" ht="20.100000000000001" customHeight="1">
      <c r="A31" s="14">
        <f>TASKS!A30</f>
        <v>0</v>
      </c>
      <c r="B31" s="14">
        <f>TASKS!B30</f>
        <v>0</v>
      </c>
      <c r="C31" s="14">
        <f>TASKS!C30</f>
        <v>0</v>
      </c>
      <c r="D31" s="15">
        <f>TASKS!D30</f>
        <v>0</v>
      </c>
      <c r="E31" s="14">
        <f>TASKS!E30</f>
        <v>0</v>
      </c>
      <c r="F31" s="14">
        <f>TASKS!F30</f>
        <v>0</v>
      </c>
      <c r="G31" s="16">
        <f>TASKS!G30</f>
        <v>0</v>
      </c>
      <c r="H31" s="16">
        <f>TASKS!H30</f>
        <v>0</v>
      </c>
      <c r="I31" s="17">
        <f>TASKS!K30</f>
        <v>0</v>
      </c>
      <c r="J31" s="14">
        <f>TASKS!L30</f>
        <v>0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L31" t="e">
        <f t="shared" si="0"/>
        <v>#VALUE!</v>
      </c>
      <c r="CM31" t="e">
        <f t="shared" si="1"/>
        <v>#VALUE!</v>
      </c>
      <c r="CN31" t="e">
        <f t="shared" si="2"/>
        <v>#VALUE!</v>
      </c>
      <c r="CO31" t="str">
        <f>IF(TASKS!I30="","",INT((TASKS!I30-$E$3)/7)+1)</f>
        <v/>
      </c>
      <c r="CP31" t="str">
        <f>IF(TASKS!J30="","",INT((TASKS!J30-$E$3)/7)+1)</f>
        <v/>
      </c>
      <c r="CQ31" t="str">
        <f>IF(OR($H31="",TASKS!J30=""),"",INT(($H31-TASKS!J30)/7))</f>
        <v/>
      </c>
    </row>
    <row r="32" spans="1:95" ht="20.100000000000001" customHeight="1">
      <c r="A32" s="14">
        <f>TASKS!A31</f>
        <v>0</v>
      </c>
      <c r="B32" s="14">
        <f>TASKS!B31</f>
        <v>0</v>
      </c>
      <c r="C32" s="14">
        <f>TASKS!C31</f>
        <v>0</v>
      </c>
      <c r="D32" s="15">
        <f>TASKS!D31</f>
        <v>0</v>
      </c>
      <c r="E32" s="14">
        <f>TASKS!E31</f>
        <v>0</v>
      </c>
      <c r="F32" s="14">
        <f>TASKS!F31</f>
        <v>0</v>
      </c>
      <c r="G32" s="16">
        <f>TASKS!G31</f>
        <v>0</v>
      </c>
      <c r="H32" s="16">
        <f>TASKS!H31</f>
        <v>0</v>
      </c>
      <c r="I32" s="17">
        <f>TASKS!K31</f>
        <v>0</v>
      </c>
      <c r="J32" s="14">
        <f>TASKS!L31</f>
        <v>0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L32" t="e">
        <f t="shared" si="0"/>
        <v>#VALUE!</v>
      </c>
      <c r="CM32" t="e">
        <f t="shared" si="1"/>
        <v>#VALUE!</v>
      </c>
      <c r="CN32" t="e">
        <f t="shared" si="2"/>
        <v>#VALUE!</v>
      </c>
      <c r="CO32" t="str">
        <f>IF(TASKS!I31="","",INT((TASKS!I31-$E$3)/7)+1)</f>
        <v/>
      </c>
      <c r="CP32" t="str">
        <f>IF(TASKS!J31="","",INT((TASKS!J31-$E$3)/7)+1)</f>
        <v/>
      </c>
      <c r="CQ32" t="str">
        <f>IF(OR($H32="",TASKS!J31=""),"",INT(($H32-TASKS!J31)/7))</f>
        <v/>
      </c>
    </row>
    <row r="33" spans="1:95" ht="20.100000000000001" customHeight="1">
      <c r="A33" s="14">
        <f>TASKS!A32</f>
        <v>0</v>
      </c>
      <c r="B33" s="14">
        <f>TASKS!B32</f>
        <v>0</v>
      </c>
      <c r="C33" s="14">
        <f>TASKS!C32</f>
        <v>0</v>
      </c>
      <c r="D33" s="15">
        <f>TASKS!D32</f>
        <v>0</v>
      </c>
      <c r="E33" s="14">
        <f>TASKS!E32</f>
        <v>0</v>
      </c>
      <c r="F33" s="14">
        <f>TASKS!F32</f>
        <v>0</v>
      </c>
      <c r="G33" s="16">
        <f>TASKS!G32</f>
        <v>0</v>
      </c>
      <c r="H33" s="16">
        <f>TASKS!H32</f>
        <v>0</v>
      </c>
      <c r="I33" s="17">
        <f>TASKS!K32</f>
        <v>0</v>
      </c>
      <c r="J33" s="14">
        <f>TASKS!L32</f>
        <v>0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L33" t="e">
        <f t="shared" si="0"/>
        <v>#VALUE!</v>
      </c>
      <c r="CM33" t="e">
        <f t="shared" si="1"/>
        <v>#VALUE!</v>
      </c>
      <c r="CN33" t="e">
        <f t="shared" si="2"/>
        <v>#VALUE!</v>
      </c>
      <c r="CO33" t="str">
        <f>IF(TASKS!I32="","",INT((TASKS!I32-$E$3)/7)+1)</f>
        <v/>
      </c>
      <c r="CP33" t="str">
        <f>IF(TASKS!J32="","",INT((TASKS!J32-$E$3)/7)+1)</f>
        <v/>
      </c>
      <c r="CQ33" t="str">
        <f>IF(OR($H33="",TASKS!J32=""),"",INT(($H33-TASKS!J32)/7))</f>
        <v/>
      </c>
    </row>
    <row r="34" spans="1:95" ht="20.100000000000001" customHeight="1">
      <c r="A34" s="14">
        <f>TASKS!A33</f>
        <v>0</v>
      </c>
      <c r="B34" s="14">
        <f>TASKS!B33</f>
        <v>0</v>
      </c>
      <c r="C34" s="14">
        <f>TASKS!C33</f>
        <v>0</v>
      </c>
      <c r="D34" s="15">
        <f>TASKS!D33</f>
        <v>0</v>
      </c>
      <c r="E34" s="14">
        <f>TASKS!E33</f>
        <v>0</v>
      </c>
      <c r="F34" s="14">
        <f>TASKS!F33</f>
        <v>0</v>
      </c>
      <c r="G34" s="16">
        <f>TASKS!G33</f>
        <v>0</v>
      </c>
      <c r="H34" s="16">
        <f>TASKS!H33</f>
        <v>0</v>
      </c>
      <c r="I34" s="17">
        <f>TASKS!K33</f>
        <v>0</v>
      </c>
      <c r="J34" s="14">
        <f>TASKS!L33</f>
        <v>0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L34" t="e">
        <f t="shared" si="0"/>
        <v>#VALUE!</v>
      </c>
      <c r="CM34" t="e">
        <f t="shared" si="1"/>
        <v>#VALUE!</v>
      </c>
      <c r="CN34" t="e">
        <f t="shared" si="2"/>
        <v>#VALUE!</v>
      </c>
      <c r="CO34" t="str">
        <f>IF(TASKS!I33="","",INT((TASKS!I33-$E$3)/7)+1)</f>
        <v/>
      </c>
      <c r="CP34" t="str">
        <f>IF(TASKS!J33="","",INT((TASKS!J33-$E$3)/7)+1)</f>
        <v/>
      </c>
      <c r="CQ34" t="str">
        <f>IF(OR($H34="",TASKS!J33=""),"",INT(($H34-TASKS!J33)/7))</f>
        <v/>
      </c>
    </row>
    <row r="35" spans="1:95" ht="20.100000000000001" customHeight="1">
      <c r="A35" s="14">
        <f>TASKS!A34</f>
        <v>0</v>
      </c>
      <c r="B35" s="14">
        <f>TASKS!B34</f>
        <v>0</v>
      </c>
      <c r="C35" s="14">
        <f>TASKS!C34</f>
        <v>0</v>
      </c>
      <c r="D35" s="15">
        <f>TASKS!D34</f>
        <v>0</v>
      </c>
      <c r="E35" s="14">
        <f>TASKS!E34</f>
        <v>0</v>
      </c>
      <c r="F35" s="14">
        <f>TASKS!F34</f>
        <v>0</v>
      </c>
      <c r="G35" s="16">
        <f>TASKS!G34</f>
        <v>0</v>
      </c>
      <c r="H35" s="16">
        <f>TASKS!H34</f>
        <v>0</v>
      </c>
      <c r="I35" s="17">
        <f>TASKS!K34</f>
        <v>0</v>
      </c>
      <c r="J35" s="14">
        <f>TASKS!L34</f>
        <v>0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L35" t="e">
        <f t="shared" si="0"/>
        <v>#VALUE!</v>
      </c>
      <c r="CM35" t="e">
        <f t="shared" si="1"/>
        <v>#VALUE!</v>
      </c>
      <c r="CN35" t="e">
        <f t="shared" si="2"/>
        <v>#VALUE!</v>
      </c>
      <c r="CO35" t="str">
        <f>IF(TASKS!I34="","",INT((TASKS!I34-$E$3)/7)+1)</f>
        <v/>
      </c>
      <c r="CP35" t="str">
        <f>IF(TASKS!J34="","",INT((TASKS!J34-$E$3)/7)+1)</f>
        <v/>
      </c>
      <c r="CQ35" t="str">
        <f>IF(OR($H35="",TASKS!J34=""),"",INT(($H35-TASKS!J34)/7))</f>
        <v/>
      </c>
    </row>
    <row r="36" spans="1:95" ht="20.100000000000001" customHeight="1">
      <c r="A36" s="14">
        <f>TASKS!A35</f>
        <v>0</v>
      </c>
      <c r="B36" s="14">
        <f>TASKS!B35</f>
        <v>0</v>
      </c>
      <c r="C36" s="14">
        <f>TASKS!C35</f>
        <v>0</v>
      </c>
      <c r="D36" s="15">
        <f>TASKS!D35</f>
        <v>0</v>
      </c>
      <c r="E36" s="14">
        <f>TASKS!E35</f>
        <v>0</v>
      </c>
      <c r="F36" s="14">
        <f>TASKS!F35</f>
        <v>0</v>
      </c>
      <c r="G36" s="16">
        <f>TASKS!G35</f>
        <v>0</v>
      </c>
      <c r="H36" s="16">
        <f>TASKS!H35</f>
        <v>0</v>
      </c>
      <c r="I36" s="17">
        <f>TASKS!K35</f>
        <v>0</v>
      </c>
      <c r="J36" s="14">
        <f>TASKS!L35</f>
        <v>0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L36" t="e">
        <f t="shared" si="0"/>
        <v>#VALUE!</v>
      </c>
      <c r="CM36" t="e">
        <f t="shared" si="1"/>
        <v>#VALUE!</v>
      </c>
      <c r="CN36" t="e">
        <f t="shared" si="2"/>
        <v>#VALUE!</v>
      </c>
      <c r="CO36" t="str">
        <f>IF(TASKS!I35="","",INT((TASKS!I35-$E$3)/7)+1)</f>
        <v/>
      </c>
      <c r="CP36" t="str">
        <f>IF(TASKS!J35="","",INT((TASKS!J35-$E$3)/7)+1)</f>
        <v/>
      </c>
      <c r="CQ36" t="str">
        <f>IF(OR($H36="",TASKS!J35=""),"",INT(($H36-TASKS!J35)/7))</f>
        <v/>
      </c>
    </row>
    <row r="37" spans="1:95" ht="20.100000000000001" customHeight="1">
      <c r="A37" s="14">
        <f>TASKS!A36</f>
        <v>0</v>
      </c>
      <c r="B37" s="14">
        <f>TASKS!B36</f>
        <v>0</v>
      </c>
      <c r="C37" s="14">
        <f>TASKS!C36</f>
        <v>0</v>
      </c>
      <c r="D37" s="15">
        <f>TASKS!D36</f>
        <v>0</v>
      </c>
      <c r="E37" s="14">
        <f>TASKS!E36</f>
        <v>0</v>
      </c>
      <c r="F37" s="14">
        <f>TASKS!F36</f>
        <v>0</v>
      </c>
      <c r="G37" s="16">
        <f>TASKS!G36</f>
        <v>0</v>
      </c>
      <c r="H37" s="16">
        <f>TASKS!H36</f>
        <v>0</v>
      </c>
      <c r="I37" s="17">
        <f>TASKS!K36</f>
        <v>0</v>
      </c>
      <c r="J37" s="14">
        <f>TASKS!L36</f>
        <v>0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L37" t="e">
        <f t="shared" si="0"/>
        <v>#VALUE!</v>
      </c>
      <c r="CM37" t="e">
        <f t="shared" si="1"/>
        <v>#VALUE!</v>
      </c>
      <c r="CN37" t="e">
        <f t="shared" si="2"/>
        <v>#VALUE!</v>
      </c>
      <c r="CO37" t="str">
        <f>IF(TASKS!I36="","",INT((TASKS!I36-$E$3)/7)+1)</f>
        <v/>
      </c>
      <c r="CP37" t="str">
        <f>IF(TASKS!J36="","",INT((TASKS!J36-$E$3)/7)+1)</f>
        <v/>
      </c>
      <c r="CQ37" t="str">
        <f>IF(OR($H37="",TASKS!J36=""),"",INT(($H37-TASKS!J36)/7))</f>
        <v/>
      </c>
    </row>
    <row r="38" spans="1:95" ht="20.100000000000001" customHeight="1">
      <c r="A38" s="14">
        <f>TASKS!A37</f>
        <v>0</v>
      </c>
      <c r="B38" s="14">
        <f>TASKS!B37</f>
        <v>0</v>
      </c>
      <c r="C38" s="14">
        <f>TASKS!C37</f>
        <v>0</v>
      </c>
      <c r="D38" s="15">
        <f>TASKS!D37</f>
        <v>0</v>
      </c>
      <c r="E38" s="14">
        <f>TASKS!E37</f>
        <v>0</v>
      </c>
      <c r="F38" s="14">
        <f>TASKS!F37</f>
        <v>0</v>
      </c>
      <c r="G38" s="16">
        <f>TASKS!G37</f>
        <v>0</v>
      </c>
      <c r="H38" s="16">
        <f>TASKS!H37</f>
        <v>0</v>
      </c>
      <c r="I38" s="17">
        <f>TASKS!K37</f>
        <v>0</v>
      </c>
      <c r="J38" s="14">
        <f>TASKS!L37</f>
        <v>0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L38" t="e">
        <f t="shared" si="0"/>
        <v>#VALUE!</v>
      </c>
      <c r="CM38" t="e">
        <f t="shared" si="1"/>
        <v>#VALUE!</v>
      </c>
      <c r="CN38" t="e">
        <f t="shared" si="2"/>
        <v>#VALUE!</v>
      </c>
      <c r="CO38" t="str">
        <f>IF(TASKS!I37="","",INT((TASKS!I37-$E$3)/7)+1)</f>
        <v/>
      </c>
      <c r="CP38" t="str">
        <f>IF(TASKS!J37="","",INT((TASKS!J37-$E$3)/7)+1)</f>
        <v/>
      </c>
      <c r="CQ38" t="str">
        <f>IF(OR($H38="",TASKS!J37=""),"",INT(($H38-TASKS!J37)/7))</f>
        <v/>
      </c>
    </row>
    <row r="39" spans="1:95" ht="20.100000000000001" customHeight="1">
      <c r="A39" s="14">
        <f>TASKS!A38</f>
        <v>0</v>
      </c>
      <c r="B39" s="14">
        <f>TASKS!B38</f>
        <v>0</v>
      </c>
      <c r="C39" s="14">
        <f>TASKS!C38</f>
        <v>0</v>
      </c>
      <c r="D39" s="15">
        <f>TASKS!D38</f>
        <v>0</v>
      </c>
      <c r="E39" s="14">
        <f>TASKS!E38</f>
        <v>0</v>
      </c>
      <c r="F39" s="14">
        <f>TASKS!F38</f>
        <v>0</v>
      </c>
      <c r="G39" s="16">
        <f>TASKS!G38</f>
        <v>0</v>
      </c>
      <c r="H39" s="16">
        <f>TASKS!H38</f>
        <v>0</v>
      </c>
      <c r="I39" s="17">
        <f>TASKS!K38</f>
        <v>0</v>
      </c>
      <c r="J39" s="14">
        <f>TASKS!L38</f>
        <v>0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L39" t="e">
        <f t="shared" si="0"/>
        <v>#VALUE!</v>
      </c>
      <c r="CM39" t="e">
        <f t="shared" si="1"/>
        <v>#VALUE!</v>
      </c>
      <c r="CN39" t="e">
        <f t="shared" si="2"/>
        <v>#VALUE!</v>
      </c>
      <c r="CO39" t="str">
        <f>IF(TASKS!I38="","",INT((TASKS!I38-$E$3)/7)+1)</f>
        <v/>
      </c>
      <c r="CP39" t="str">
        <f>IF(TASKS!J38="","",INT((TASKS!J38-$E$3)/7)+1)</f>
        <v/>
      </c>
      <c r="CQ39" t="str">
        <f>IF(OR($H39="",TASKS!J38=""),"",INT(($H39-TASKS!J38)/7))</f>
        <v/>
      </c>
    </row>
    <row r="40" spans="1:95" ht="20.100000000000001" customHeight="1">
      <c r="A40" s="14">
        <f>TASKS!A39</f>
        <v>0</v>
      </c>
      <c r="B40" s="14">
        <f>TASKS!B39</f>
        <v>0</v>
      </c>
      <c r="C40" s="14">
        <f>TASKS!C39</f>
        <v>0</v>
      </c>
      <c r="D40" s="15">
        <f>TASKS!D39</f>
        <v>0</v>
      </c>
      <c r="E40" s="14">
        <f>TASKS!E39</f>
        <v>0</v>
      </c>
      <c r="F40" s="14">
        <f>TASKS!F39</f>
        <v>0</v>
      </c>
      <c r="G40" s="16">
        <f>TASKS!G39</f>
        <v>0</v>
      </c>
      <c r="H40" s="16">
        <f>TASKS!H39</f>
        <v>0</v>
      </c>
      <c r="I40" s="17">
        <f>TASKS!K39</f>
        <v>0</v>
      </c>
      <c r="J40" s="14">
        <f>TASKS!L39</f>
        <v>0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L40" t="e">
        <f t="shared" si="0"/>
        <v>#VALUE!</v>
      </c>
      <c r="CM40" t="e">
        <f t="shared" si="1"/>
        <v>#VALUE!</v>
      </c>
      <c r="CN40" t="e">
        <f t="shared" si="2"/>
        <v>#VALUE!</v>
      </c>
      <c r="CO40" t="str">
        <f>IF(TASKS!I39="","",INT((TASKS!I39-$E$3)/7)+1)</f>
        <v/>
      </c>
      <c r="CP40" t="str">
        <f>IF(TASKS!J39="","",INT((TASKS!J39-$E$3)/7)+1)</f>
        <v/>
      </c>
      <c r="CQ40" t="str">
        <f>IF(OR($H40="",TASKS!J39=""),"",INT(($H40-TASKS!J39)/7))</f>
        <v/>
      </c>
    </row>
    <row r="41" spans="1:95" ht="20.100000000000001" customHeight="1">
      <c r="A41" s="14">
        <f>TASKS!A40</f>
        <v>0</v>
      </c>
      <c r="B41" s="14">
        <f>TASKS!B40</f>
        <v>0</v>
      </c>
      <c r="C41" s="14">
        <f>TASKS!C40</f>
        <v>0</v>
      </c>
      <c r="D41" s="15">
        <f>TASKS!D40</f>
        <v>0</v>
      </c>
      <c r="E41" s="14">
        <f>TASKS!E40</f>
        <v>0</v>
      </c>
      <c r="F41" s="14">
        <f>TASKS!F40</f>
        <v>0</v>
      </c>
      <c r="G41" s="16">
        <f>TASKS!G40</f>
        <v>0</v>
      </c>
      <c r="H41" s="16">
        <f>TASKS!H40</f>
        <v>0</v>
      </c>
      <c r="I41" s="17">
        <f>TASKS!K40</f>
        <v>0</v>
      </c>
      <c r="J41" s="14">
        <f>TASKS!L40</f>
        <v>0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L41" t="e">
        <f t="shared" si="0"/>
        <v>#VALUE!</v>
      </c>
      <c r="CM41" t="e">
        <f t="shared" si="1"/>
        <v>#VALUE!</v>
      </c>
      <c r="CN41" t="e">
        <f t="shared" si="2"/>
        <v>#VALUE!</v>
      </c>
      <c r="CO41" t="str">
        <f>IF(TASKS!I40="","",INT((TASKS!I40-$E$3)/7)+1)</f>
        <v/>
      </c>
      <c r="CP41" t="str">
        <f>IF(TASKS!J40="","",INT((TASKS!J40-$E$3)/7)+1)</f>
        <v/>
      </c>
      <c r="CQ41" t="str">
        <f>IF(OR($H41="",TASKS!J40=""),"",INT(($H41-TASKS!J40)/7))</f>
        <v/>
      </c>
    </row>
    <row r="42" spans="1:95" ht="20.100000000000001" customHeight="1">
      <c r="A42" s="14">
        <f>TASKS!A41</f>
        <v>0</v>
      </c>
      <c r="B42" s="14">
        <f>TASKS!B41</f>
        <v>0</v>
      </c>
      <c r="C42" s="14">
        <f>TASKS!C41</f>
        <v>0</v>
      </c>
      <c r="D42" s="15">
        <f>TASKS!D41</f>
        <v>0</v>
      </c>
      <c r="E42" s="14">
        <f>TASKS!E41</f>
        <v>0</v>
      </c>
      <c r="F42" s="14">
        <f>TASKS!F41</f>
        <v>0</v>
      </c>
      <c r="G42" s="16">
        <f>TASKS!G41</f>
        <v>0</v>
      </c>
      <c r="H42" s="16">
        <f>TASKS!H41</f>
        <v>0</v>
      </c>
      <c r="I42" s="17">
        <f>TASKS!K41</f>
        <v>0</v>
      </c>
      <c r="J42" s="14">
        <f>TASKS!L41</f>
        <v>0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L42" t="e">
        <f t="shared" si="0"/>
        <v>#VALUE!</v>
      </c>
      <c r="CM42" t="e">
        <f t="shared" si="1"/>
        <v>#VALUE!</v>
      </c>
      <c r="CN42" t="e">
        <f t="shared" si="2"/>
        <v>#VALUE!</v>
      </c>
      <c r="CO42" t="str">
        <f>IF(TASKS!I41="","",INT((TASKS!I41-$E$3)/7)+1)</f>
        <v/>
      </c>
      <c r="CP42" t="str">
        <f>IF(TASKS!J41="","",INT((TASKS!J41-$E$3)/7)+1)</f>
        <v/>
      </c>
      <c r="CQ42" t="str">
        <f>IF(OR($H42="",TASKS!J41=""),"",INT(($H42-TASKS!J41)/7))</f>
        <v/>
      </c>
    </row>
    <row r="43" spans="1:95" ht="20.100000000000001" customHeight="1">
      <c r="A43" s="14">
        <f>TASKS!A42</f>
        <v>0</v>
      </c>
      <c r="B43" s="14">
        <f>TASKS!B42</f>
        <v>0</v>
      </c>
      <c r="C43" s="14">
        <f>TASKS!C42</f>
        <v>0</v>
      </c>
      <c r="D43" s="15">
        <f>TASKS!D42</f>
        <v>0</v>
      </c>
      <c r="E43" s="14">
        <f>TASKS!E42</f>
        <v>0</v>
      </c>
      <c r="F43" s="14">
        <f>TASKS!F42</f>
        <v>0</v>
      </c>
      <c r="G43" s="16">
        <f>TASKS!G42</f>
        <v>0</v>
      </c>
      <c r="H43" s="16">
        <f>TASKS!H42</f>
        <v>0</v>
      </c>
      <c r="I43" s="17">
        <f>TASKS!K42</f>
        <v>0</v>
      </c>
      <c r="J43" s="14">
        <f>TASKS!L42</f>
        <v>0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L43" t="e">
        <f t="shared" si="0"/>
        <v>#VALUE!</v>
      </c>
      <c r="CM43" t="e">
        <f t="shared" si="1"/>
        <v>#VALUE!</v>
      </c>
      <c r="CN43" t="e">
        <f t="shared" si="2"/>
        <v>#VALUE!</v>
      </c>
      <c r="CO43" t="str">
        <f>IF(TASKS!I42="","",INT((TASKS!I42-$E$3)/7)+1)</f>
        <v/>
      </c>
      <c r="CP43" t="str">
        <f>IF(TASKS!J42="","",INT((TASKS!J42-$E$3)/7)+1)</f>
        <v/>
      </c>
      <c r="CQ43" t="str">
        <f>IF(OR($H43="",TASKS!J42=""),"",INT(($H43-TASKS!J42)/7))</f>
        <v/>
      </c>
    </row>
    <row r="44" spans="1:95" ht="20.100000000000001" customHeight="1">
      <c r="A44" s="14">
        <f>TASKS!A43</f>
        <v>0</v>
      </c>
      <c r="B44" s="14">
        <f>TASKS!B43</f>
        <v>0</v>
      </c>
      <c r="C44" s="14">
        <f>TASKS!C43</f>
        <v>0</v>
      </c>
      <c r="D44" s="15">
        <f>TASKS!D43</f>
        <v>0</v>
      </c>
      <c r="E44" s="14">
        <f>TASKS!E43</f>
        <v>0</v>
      </c>
      <c r="F44" s="14">
        <f>TASKS!F43</f>
        <v>0</v>
      </c>
      <c r="G44" s="16">
        <f>TASKS!G43</f>
        <v>0</v>
      </c>
      <c r="H44" s="16">
        <f>TASKS!H43</f>
        <v>0</v>
      </c>
      <c r="I44" s="17">
        <f>TASKS!K43</f>
        <v>0</v>
      </c>
      <c r="J44" s="14">
        <f>TASKS!L43</f>
        <v>0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L44" t="e">
        <f t="shared" si="0"/>
        <v>#VALUE!</v>
      </c>
      <c r="CM44" t="e">
        <f t="shared" si="1"/>
        <v>#VALUE!</v>
      </c>
      <c r="CN44" t="e">
        <f t="shared" si="2"/>
        <v>#VALUE!</v>
      </c>
      <c r="CO44" t="str">
        <f>IF(TASKS!I43="","",INT((TASKS!I43-$E$3)/7)+1)</f>
        <v/>
      </c>
      <c r="CP44" t="str">
        <f>IF(TASKS!J43="","",INT((TASKS!J43-$E$3)/7)+1)</f>
        <v/>
      </c>
      <c r="CQ44" t="str">
        <f>IF(OR($H44="",TASKS!J43=""),"",INT(($H44-TASKS!J43)/7))</f>
        <v/>
      </c>
    </row>
    <row r="45" spans="1:95" ht="20.100000000000001" customHeight="1">
      <c r="A45" s="14">
        <f>TASKS!A44</f>
        <v>0</v>
      </c>
      <c r="B45" s="14">
        <f>TASKS!B44</f>
        <v>0</v>
      </c>
      <c r="C45" s="14">
        <f>TASKS!C44</f>
        <v>0</v>
      </c>
      <c r="D45" s="15">
        <f>TASKS!D44</f>
        <v>0</v>
      </c>
      <c r="E45" s="14">
        <f>TASKS!E44</f>
        <v>0</v>
      </c>
      <c r="F45" s="14">
        <f>TASKS!F44</f>
        <v>0</v>
      </c>
      <c r="G45" s="16">
        <f>TASKS!G44</f>
        <v>0</v>
      </c>
      <c r="H45" s="16">
        <f>TASKS!H44</f>
        <v>0</v>
      </c>
      <c r="I45" s="17">
        <f>TASKS!K44</f>
        <v>0</v>
      </c>
      <c r="J45" s="14">
        <f>TASKS!L44</f>
        <v>0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L45" t="e">
        <f t="shared" si="0"/>
        <v>#VALUE!</v>
      </c>
      <c r="CM45" t="e">
        <f t="shared" si="1"/>
        <v>#VALUE!</v>
      </c>
      <c r="CN45" t="e">
        <f t="shared" si="2"/>
        <v>#VALUE!</v>
      </c>
      <c r="CO45" t="str">
        <f>IF(TASKS!I44="","",INT((TASKS!I44-$E$3)/7)+1)</f>
        <v/>
      </c>
      <c r="CP45" t="str">
        <f>IF(TASKS!J44="","",INT((TASKS!J44-$E$3)/7)+1)</f>
        <v/>
      </c>
      <c r="CQ45" t="str">
        <f>IF(OR($H45="",TASKS!J44=""),"",INT(($H45-TASKS!J44)/7))</f>
        <v/>
      </c>
    </row>
    <row r="46" spans="1:95" ht="20.100000000000001" customHeight="1">
      <c r="A46" s="14">
        <f>TASKS!A45</f>
        <v>0</v>
      </c>
      <c r="B46" s="14">
        <f>TASKS!B45</f>
        <v>0</v>
      </c>
      <c r="C46" s="14">
        <f>TASKS!C45</f>
        <v>0</v>
      </c>
      <c r="D46" s="15">
        <f>TASKS!D45</f>
        <v>0</v>
      </c>
      <c r="E46" s="14">
        <f>TASKS!E45</f>
        <v>0</v>
      </c>
      <c r="F46" s="14">
        <f>TASKS!F45</f>
        <v>0</v>
      </c>
      <c r="G46" s="16">
        <f>TASKS!G45</f>
        <v>0</v>
      </c>
      <c r="H46" s="16">
        <f>TASKS!H45</f>
        <v>0</v>
      </c>
      <c r="I46" s="17">
        <f>TASKS!K45</f>
        <v>0</v>
      </c>
      <c r="J46" s="14">
        <f>TASKS!L45</f>
        <v>0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L46" t="e">
        <f t="shared" si="0"/>
        <v>#VALUE!</v>
      </c>
      <c r="CM46" t="e">
        <f t="shared" si="1"/>
        <v>#VALUE!</v>
      </c>
      <c r="CN46" t="e">
        <f t="shared" si="2"/>
        <v>#VALUE!</v>
      </c>
      <c r="CO46" t="str">
        <f>IF(TASKS!I45="","",INT((TASKS!I45-$E$3)/7)+1)</f>
        <v/>
      </c>
      <c r="CP46" t="str">
        <f>IF(TASKS!J45="","",INT((TASKS!J45-$E$3)/7)+1)</f>
        <v/>
      </c>
      <c r="CQ46" t="str">
        <f>IF(OR($H46="",TASKS!J45=""),"",INT(($H46-TASKS!J45)/7))</f>
        <v/>
      </c>
    </row>
    <row r="47" spans="1:95" ht="20.100000000000001" customHeight="1">
      <c r="A47" s="14">
        <f>TASKS!A46</f>
        <v>0</v>
      </c>
      <c r="B47" s="14">
        <f>TASKS!B46</f>
        <v>0</v>
      </c>
      <c r="C47" s="14">
        <f>TASKS!C46</f>
        <v>0</v>
      </c>
      <c r="D47" s="15">
        <f>TASKS!D46</f>
        <v>0</v>
      </c>
      <c r="E47" s="14">
        <f>TASKS!E46</f>
        <v>0</v>
      </c>
      <c r="F47" s="14">
        <f>TASKS!F46</f>
        <v>0</v>
      </c>
      <c r="G47" s="16">
        <f>TASKS!G46</f>
        <v>0</v>
      </c>
      <c r="H47" s="16">
        <f>TASKS!H46</f>
        <v>0</v>
      </c>
      <c r="I47" s="17">
        <f>TASKS!K46</f>
        <v>0</v>
      </c>
      <c r="J47" s="14">
        <f>TASKS!L46</f>
        <v>0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L47" t="e">
        <f t="shared" si="0"/>
        <v>#VALUE!</v>
      </c>
      <c r="CM47" t="e">
        <f t="shared" si="1"/>
        <v>#VALUE!</v>
      </c>
      <c r="CN47" t="e">
        <f t="shared" si="2"/>
        <v>#VALUE!</v>
      </c>
      <c r="CO47" t="str">
        <f>IF(TASKS!I46="","",INT((TASKS!I46-$E$3)/7)+1)</f>
        <v/>
      </c>
      <c r="CP47" t="str">
        <f>IF(TASKS!J46="","",INT((TASKS!J46-$E$3)/7)+1)</f>
        <v/>
      </c>
      <c r="CQ47" t="str">
        <f>IF(OR($H47="",TASKS!J46=""),"",INT(($H47-TASKS!J46)/7))</f>
        <v/>
      </c>
    </row>
    <row r="48" spans="1:95" ht="20.100000000000001" customHeight="1">
      <c r="A48" s="14">
        <f>TASKS!A47</f>
        <v>0</v>
      </c>
      <c r="B48" s="14">
        <f>TASKS!B47</f>
        <v>0</v>
      </c>
      <c r="C48" s="14">
        <f>TASKS!C47</f>
        <v>0</v>
      </c>
      <c r="D48" s="15">
        <f>TASKS!D47</f>
        <v>0</v>
      </c>
      <c r="E48" s="14">
        <f>TASKS!E47</f>
        <v>0</v>
      </c>
      <c r="F48" s="14">
        <f>TASKS!F47</f>
        <v>0</v>
      </c>
      <c r="G48" s="16">
        <f>TASKS!G47</f>
        <v>0</v>
      </c>
      <c r="H48" s="16">
        <f>TASKS!H47</f>
        <v>0</v>
      </c>
      <c r="I48" s="17">
        <f>TASKS!K47</f>
        <v>0</v>
      </c>
      <c r="J48" s="14">
        <f>TASKS!L47</f>
        <v>0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L48" t="e">
        <f t="shared" si="0"/>
        <v>#VALUE!</v>
      </c>
      <c r="CM48" t="e">
        <f t="shared" si="1"/>
        <v>#VALUE!</v>
      </c>
      <c r="CN48" t="e">
        <f t="shared" si="2"/>
        <v>#VALUE!</v>
      </c>
      <c r="CO48" t="str">
        <f>IF(TASKS!I47="","",INT((TASKS!I47-$E$3)/7)+1)</f>
        <v/>
      </c>
      <c r="CP48" t="str">
        <f>IF(TASKS!J47="","",INT((TASKS!J47-$E$3)/7)+1)</f>
        <v/>
      </c>
      <c r="CQ48" t="str">
        <f>IF(OR($H48="",TASKS!J47=""),"",INT(($H48-TASKS!J47)/7))</f>
        <v/>
      </c>
    </row>
    <row r="49" spans="1:95" ht="20.100000000000001" customHeight="1">
      <c r="A49" s="14">
        <f>TASKS!A48</f>
        <v>0</v>
      </c>
      <c r="B49" s="14">
        <f>TASKS!B48</f>
        <v>0</v>
      </c>
      <c r="C49" s="14">
        <f>TASKS!C48</f>
        <v>0</v>
      </c>
      <c r="D49" s="15">
        <f>TASKS!D48</f>
        <v>0</v>
      </c>
      <c r="E49" s="14">
        <f>TASKS!E48</f>
        <v>0</v>
      </c>
      <c r="F49" s="14">
        <f>TASKS!F48</f>
        <v>0</v>
      </c>
      <c r="G49" s="16">
        <f>TASKS!G48</f>
        <v>0</v>
      </c>
      <c r="H49" s="16">
        <f>TASKS!H48</f>
        <v>0</v>
      </c>
      <c r="I49" s="17">
        <f>TASKS!K48</f>
        <v>0</v>
      </c>
      <c r="J49" s="14">
        <f>TASKS!L48</f>
        <v>0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L49" t="e">
        <f t="shared" si="0"/>
        <v>#VALUE!</v>
      </c>
      <c r="CM49" t="e">
        <f t="shared" si="1"/>
        <v>#VALUE!</v>
      </c>
      <c r="CN49" t="e">
        <f t="shared" si="2"/>
        <v>#VALUE!</v>
      </c>
      <c r="CO49" t="str">
        <f>IF(TASKS!I48="","",INT((TASKS!I48-$E$3)/7)+1)</f>
        <v/>
      </c>
      <c r="CP49" t="str">
        <f>IF(TASKS!J48="","",INT((TASKS!J48-$E$3)/7)+1)</f>
        <v/>
      </c>
      <c r="CQ49" t="str">
        <f>IF(OR($H49="",TASKS!J48=""),"",INT(($H49-TASKS!J48)/7))</f>
        <v/>
      </c>
    </row>
    <row r="50" spans="1:95" ht="20.100000000000001" customHeight="1">
      <c r="A50" s="14">
        <f>TASKS!A49</f>
        <v>0</v>
      </c>
      <c r="B50" s="14">
        <f>TASKS!B49</f>
        <v>0</v>
      </c>
      <c r="C50" s="14">
        <f>TASKS!C49</f>
        <v>0</v>
      </c>
      <c r="D50" s="15">
        <f>TASKS!D49</f>
        <v>0</v>
      </c>
      <c r="E50" s="14">
        <f>TASKS!E49</f>
        <v>0</v>
      </c>
      <c r="F50" s="14">
        <f>TASKS!F49</f>
        <v>0</v>
      </c>
      <c r="G50" s="16">
        <f>TASKS!G49</f>
        <v>0</v>
      </c>
      <c r="H50" s="16">
        <f>TASKS!H49</f>
        <v>0</v>
      </c>
      <c r="I50" s="17">
        <f>TASKS!K49</f>
        <v>0</v>
      </c>
      <c r="J50" s="14">
        <f>TASKS!L49</f>
        <v>0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L50" t="e">
        <f t="shared" si="0"/>
        <v>#VALUE!</v>
      </c>
      <c r="CM50" t="e">
        <f t="shared" si="1"/>
        <v>#VALUE!</v>
      </c>
      <c r="CN50" t="e">
        <f t="shared" si="2"/>
        <v>#VALUE!</v>
      </c>
      <c r="CO50" t="str">
        <f>IF(TASKS!I49="","",INT((TASKS!I49-$E$3)/7)+1)</f>
        <v/>
      </c>
      <c r="CP50" t="str">
        <f>IF(TASKS!J49="","",INT((TASKS!J49-$E$3)/7)+1)</f>
        <v/>
      </c>
      <c r="CQ50" t="str">
        <f>IF(OR($H50="",TASKS!J49=""),"",INT(($H50-TASKS!J49)/7))</f>
        <v/>
      </c>
    </row>
    <row r="51" spans="1:95" ht="20.100000000000001" customHeight="1">
      <c r="A51" s="14">
        <f>TASKS!A50</f>
        <v>0</v>
      </c>
      <c r="B51" s="14">
        <f>TASKS!B50</f>
        <v>0</v>
      </c>
      <c r="C51" s="14">
        <f>TASKS!C50</f>
        <v>0</v>
      </c>
      <c r="D51" s="15">
        <f>TASKS!D50</f>
        <v>0</v>
      </c>
      <c r="E51" s="14">
        <f>TASKS!E50</f>
        <v>0</v>
      </c>
      <c r="F51" s="14">
        <f>TASKS!F50</f>
        <v>0</v>
      </c>
      <c r="G51" s="16">
        <f>TASKS!G50</f>
        <v>0</v>
      </c>
      <c r="H51" s="16">
        <f>TASKS!H50</f>
        <v>0</v>
      </c>
      <c r="I51" s="17">
        <f>TASKS!K50</f>
        <v>0</v>
      </c>
      <c r="J51" s="14">
        <f>TASKS!L50</f>
        <v>0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L51" t="e">
        <f t="shared" si="0"/>
        <v>#VALUE!</v>
      </c>
      <c r="CM51" t="e">
        <f t="shared" si="1"/>
        <v>#VALUE!</v>
      </c>
      <c r="CN51" t="e">
        <f t="shared" si="2"/>
        <v>#VALUE!</v>
      </c>
      <c r="CO51" t="str">
        <f>IF(TASKS!I50="","",INT((TASKS!I50-$E$3)/7)+1)</f>
        <v/>
      </c>
      <c r="CP51" t="str">
        <f>IF(TASKS!J50="","",INT((TASKS!J50-$E$3)/7)+1)</f>
        <v/>
      </c>
      <c r="CQ51" t="str">
        <f>IF(OR($H51="",TASKS!J50=""),"",INT(($H51-TASKS!J50)/7))</f>
        <v/>
      </c>
    </row>
    <row r="52" spans="1:95" ht="20.100000000000001" customHeight="1">
      <c r="A52" s="14">
        <f>TASKS!A51</f>
        <v>0</v>
      </c>
      <c r="B52" s="14">
        <f>TASKS!B51</f>
        <v>0</v>
      </c>
      <c r="C52" s="14">
        <f>TASKS!C51</f>
        <v>0</v>
      </c>
      <c r="D52" s="15">
        <f>TASKS!D51</f>
        <v>0</v>
      </c>
      <c r="E52" s="14">
        <f>TASKS!E51</f>
        <v>0</v>
      </c>
      <c r="F52" s="14">
        <f>TASKS!F51</f>
        <v>0</v>
      </c>
      <c r="G52" s="16">
        <f>TASKS!G51</f>
        <v>0</v>
      </c>
      <c r="H52" s="16">
        <f>TASKS!H51</f>
        <v>0</v>
      </c>
      <c r="I52" s="17">
        <f>TASKS!K51</f>
        <v>0</v>
      </c>
      <c r="J52" s="14">
        <f>TASKS!L51</f>
        <v>0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L52" t="e">
        <f t="shared" si="0"/>
        <v>#VALUE!</v>
      </c>
      <c r="CM52" t="e">
        <f t="shared" si="1"/>
        <v>#VALUE!</v>
      </c>
      <c r="CN52" t="e">
        <f t="shared" si="2"/>
        <v>#VALUE!</v>
      </c>
      <c r="CO52" t="str">
        <f>IF(TASKS!I51="","",INT((TASKS!I51-$E$3)/7)+1)</f>
        <v/>
      </c>
      <c r="CP52" t="str">
        <f>IF(TASKS!J51="","",INT((TASKS!J51-$E$3)/7)+1)</f>
        <v/>
      </c>
      <c r="CQ52" t="str">
        <f>IF(OR($H52="",TASKS!J51=""),"",INT(($H52-TASKS!J51)/7))</f>
        <v/>
      </c>
    </row>
    <row r="53" spans="1:95" ht="20.100000000000001" customHeight="1">
      <c r="A53" s="14">
        <f>TASKS!A52</f>
        <v>0</v>
      </c>
      <c r="B53" s="14">
        <f>TASKS!B52</f>
        <v>0</v>
      </c>
      <c r="C53" s="14">
        <f>TASKS!C52</f>
        <v>0</v>
      </c>
      <c r="D53" s="15">
        <f>TASKS!D52</f>
        <v>0</v>
      </c>
      <c r="E53" s="14">
        <f>TASKS!E52</f>
        <v>0</v>
      </c>
      <c r="F53" s="14">
        <f>TASKS!F52</f>
        <v>0</v>
      </c>
      <c r="G53" s="16">
        <f>TASKS!G52</f>
        <v>0</v>
      </c>
      <c r="H53" s="16">
        <f>TASKS!H52</f>
        <v>0</v>
      </c>
      <c r="I53" s="17">
        <f>TASKS!K52</f>
        <v>0</v>
      </c>
      <c r="J53" s="14">
        <f>TASKS!L52</f>
        <v>0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L53" t="e">
        <f t="shared" si="0"/>
        <v>#VALUE!</v>
      </c>
      <c r="CM53" t="e">
        <f t="shared" si="1"/>
        <v>#VALUE!</v>
      </c>
      <c r="CN53" t="e">
        <f t="shared" si="2"/>
        <v>#VALUE!</v>
      </c>
      <c r="CO53" t="str">
        <f>IF(TASKS!I52="","",INT((TASKS!I52-$E$3)/7)+1)</f>
        <v/>
      </c>
      <c r="CP53" t="str">
        <f>IF(TASKS!J52="","",INT((TASKS!J52-$E$3)/7)+1)</f>
        <v/>
      </c>
      <c r="CQ53" t="str">
        <f>IF(OR($H53="",TASKS!J52=""),"",INT(($H53-TASKS!J52)/7))</f>
        <v/>
      </c>
    </row>
    <row r="54" spans="1:95" ht="20.100000000000001" customHeight="1">
      <c r="A54" s="14">
        <f>TASKS!A53</f>
        <v>0</v>
      </c>
      <c r="B54" s="14">
        <f>TASKS!B53</f>
        <v>0</v>
      </c>
      <c r="C54" s="14">
        <f>TASKS!C53</f>
        <v>0</v>
      </c>
      <c r="D54" s="15">
        <f>TASKS!D53</f>
        <v>0</v>
      </c>
      <c r="E54" s="14">
        <f>TASKS!E53</f>
        <v>0</v>
      </c>
      <c r="F54" s="14">
        <f>TASKS!F53</f>
        <v>0</v>
      </c>
      <c r="G54" s="16">
        <f>TASKS!G53</f>
        <v>0</v>
      </c>
      <c r="H54" s="16">
        <f>TASKS!H53</f>
        <v>0</v>
      </c>
      <c r="I54" s="17">
        <f>TASKS!K53</f>
        <v>0</v>
      </c>
      <c r="J54" s="14">
        <f>TASKS!L53</f>
        <v>0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L54" t="e">
        <f t="shared" si="0"/>
        <v>#VALUE!</v>
      </c>
      <c r="CM54" t="e">
        <f t="shared" si="1"/>
        <v>#VALUE!</v>
      </c>
      <c r="CN54" t="e">
        <f t="shared" si="2"/>
        <v>#VALUE!</v>
      </c>
      <c r="CO54" t="str">
        <f>IF(TASKS!I53="","",INT((TASKS!I53-$E$3)/7)+1)</f>
        <v/>
      </c>
      <c r="CP54" t="str">
        <f>IF(TASKS!J53="","",INT((TASKS!J53-$E$3)/7)+1)</f>
        <v/>
      </c>
      <c r="CQ54" t="str">
        <f>IF(OR($H54="",TASKS!J53=""),"",INT(($H54-TASKS!J53)/7))</f>
        <v/>
      </c>
    </row>
    <row r="55" spans="1:95" ht="20.100000000000001" customHeight="1">
      <c r="A55" s="14">
        <f>TASKS!A54</f>
        <v>0</v>
      </c>
      <c r="B55" s="14">
        <f>TASKS!B54</f>
        <v>0</v>
      </c>
      <c r="C55" s="14">
        <f>TASKS!C54</f>
        <v>0</v>
      </c>
      <c r="D55" s="15">
        <f>TASKS!D54</f>
        <v>0</v>
      </c>
      <c r="E55" s="14">
        <f>TASKS!E54</f>
        <v>0</v>
      </c>
      <c r="F55" s="14">
        <f>TASKS!F54</f>
        <v>0</v>
      </c>
      <c r="G55" s="16">
        <f>TASKS!G54</f>
        <v>0</v>
      </c>
      <c r="H55" s="16">
        <f>TASKS!H54</f>
        <v>0</v>
      </c>
      <c r="I55" s="17">
        <f>TASKS!K54</f>
        <v>0</v>
      </c>
      <c r="J55" s="14">
        <f>TASKS!L54</f>
        <v>0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L55" t="e">
        <f t="shared" si="0"/>
        <v>#VALUE!</v>
      </c>
      <c r="CM55" t="e">
        <f t="shared" si="1"/>
        <v>#VALUE!</v>
      </c>
      <c r="CN55" t="e">
        <f t="shared" si="2"/>
        <v>#VALUE!</v>
      </c>
      <c r="CO55" t="str">
        <f>IF(TASKS!I54="","",INT((TASKS!I54-$E$3)/7)+1)</f>
        <v/>
      </c>
      <c r="CP55" t="str">
        <f>IF(TASKS!J54="","",INT((TASKS!J54-$E$3)/7)+1)</f>
        <v/>
      </c>
      <c r="CQ55" t="str">
        <f>IF(OR($H55="",TASKS!J54=""),"",INT(($H55-TASKS!J54)/7))</f>
        <v/>
      </c>
    </row>
    <row r="56" spans="1:95" ht="20.100000000000001" customHeight="1">
      <c r="A56" s="14">
        <f>TASKS!A55</f>
        <v>0</v>
      </c>
      <c r="B56" s="14">
        <f>TASKS!B55</f>
        <v>0</v>
      </c>
      <c r="C56" s="14">
        <f>TASKS!C55</f>
        <v>0</v>
      </c>
      <c r="D56" s="15">
        <f>TASKS!D55</f>
        <v>0</v>
      </c>
      <c r="E56" s="14">
        <f>TASKS!E55</f>
        <v>0</v>
      </c>
      <c r="F56" s="14">
        <f>TASKS!F55</f>
        <v>0</v>
      </c>
      <c r="G56" s="16">
        <f>TASKS!G55</f>
        <v>0</v>
      </c>
      <c r="H56" s="16">
        <f>TASKS!H55</f>
        <v>0</v>
      </c>
      <c r="I56" s="17">
        <f>TASKS!K55</f>
        <v>0</v>
      </c>
      <c r="J56" s="14">
        <f>TASKS!L55</f>
        <v>0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L56" t="e">
        <f t="shared" si="0"/>
        <v>#VALUE!</v>
      </c>
      <c r="CM56" t="e">
        <f t="shared" si="1"/>
        <v>#VALUE!</v>
      </c>
      <c r="CN56" t="e">
        <f t="shared" si="2"/>
        <v>#VALUE!</v>
      </c>
      <c r="CO56" t="str">
        <f>IF(TASKS!I55="","",INT((TASKS!I55-$E$3)/7)+1)</f>
        <v/>
      </c>
      <c r="CP56" t="str">
        <f>IF(TASKS!J55="","",INT((TASKS!J55-$E$3)/7)+1)</f>
        <v/>
      </c>
      <c r="CQ56" t="str">
        <f>IF(OR($H56="",TASKS!J55=""),"",INT(($H56-TASKS!J55)/7))</f>
        <v/>
      </c>
    </row>
    <row r="57" spans="1:95" ht="20.100000000000001" customHeight="1">
      <c r="A57" s="14">
        <f>TASKS!A56</f>
        <v>0</v>
      </c>
      <c r="B57" s="14">
        <f>TASKS!B56</f>
        <v>0</v>
      </c>
      <c r="C57" s="14">
        <f>TASKS!C56</f>
        <v>0</v>
      </c>
      <c r="D57" s="15">
        <f>TASKS!D56</f>
        <v>0</v>
      </c>
      <c r="E57" s="14">
        <f>TASKS!E56</f>
        <v>0</v>
      </c>
      <c r="F57" s="14">
        <f>TASKS!F56</f>
        <v>0</v>
      </c>
      <c r="G57" s="16">
        <f>TASKS!G56</f>
        <v>0</v>
      </c>
      <c r="H57" s="16">
        <f>TASKS!H56</f>
        <v>0</v>
      </c>
      <c r="I57" s="17">
        <f>TASKS!K56</f>
        <v>0</v>
      </c>
      <c r="J57" s="14">
        <f>TASKS!L56</f>
        <v>0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L57" t="e">
        <f t="shared" si="0"/>
        <v>#VALUE!</v>
      </c>
      <c r="CM57" t="e">
        <f t="shared" si="1"/>
        <v>#VALUE!</v>
      </c>
      <c r="CN57" t="e">
        <f t="shared" si="2"/>
        <v>#VALUE!</v>
      </c>
      <c r="CO57" t="str">
        <f>IF(TASKS!I56="","",INT((TASKS!I56-$E$3)/7)+1)</f>
        <v/>
      </c>
      <c r="CP57" t="str">
        <f>IF(TASKS!J56="","",INT((TASKS!J56-$E$3)/7)+1)</f>
        <v/>
      </c>
      <c r="CQ57" t="str">
        <f>IF(OR($H57="",TASKS!J56=""),"",INT(($H57-TASKS!J56)/7))</f>
        <v/>
      </c>
    </row>
    <row r="58" spans="1:95" ht="20.100000000000001" customHeight="1">
      <c r="A58" s="14">
        <f>TASKS!A57</f>
        <v>0</v>
      </c>
      <c r="B58" s="14">
        <f>TASKS!B57</f>
        <v>0</v>
      </c>
      <c r="C58" s="14">
        <f>TASKS!C57</f>
        <v>0</v>
      </c>
      <c r="D58" s="15">
        <f>TASKS!D57</f>
        <v>0</v>
      </c>
      <c r="E58" s="14">
        <f>TASKS!E57</f>
        <v>0</v>
      </c>
      <c r="F58" s="14">
        <f>TASKS!F57</f>
        <v>0</v>
      </c>
      <c r="G58" s="16">
        <f>TASKS!G57</f>
        <v>0</v>
      </c>
      <c r="H58" s="16">
        <f>TASKS!H57</f>
        <v>0</v>
      </c>
      <c r="I58" s="17">
        <f>TASKS!K57</f>
        <v>0</v>
      </c>
      <c r="J58" s="14">
        <f>TASKS!L57</f>
        <v>0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L58" t="e">
        <f t="shared" si="0"/>
        <v>#VALUE!</v>
      </c>
      <c r="CM58" t="e">
        <f t="shared" si="1"/>
        <v>#VALUE!</v>
      </c>
      <c r="CN58" t="e">
        <f t="shared" si="2"/>
        <v>#VALUE!</v>
      </c>
      <c r="CO58" t="str">
        <f>IF(TASKS!I57="","",INT((TASKS!I57-$E$3)/7)+1)</f>
        <v/>
      </c>
      <c r="CP58" t="str">
        <f>IF(TASKS!J57="","",INT((TASKS!J57-$E$3)/7)+1)</f>
        <v/>
      </c>
      <c r="CQ58" t="str">
        <f>IF(OR($H58="",TASKS!J57=""),"",INT(($H58-TASKS!J57)/7))</f>
        <v/>
      </c>
    </row>
    <row r="59" spans="1:95" ht="20.100000000000001" customHeight="1">
      <c r="A59" s="14">
        <f>TASKS!A58</f>
        <v>0</v>
      </c>
      <c r="B59" s="14">
        <f>TASKS!B58</f>
        <v>0</v>
      </c>
      <c r="C59" s="14">
        <f>TASKS!C58</f>
        <v>0</v>
      </c>
      <c r="D59" s="15">
        <f>TASKS!D58</f>
        <v>0</v>
      </c>
      <c r="E59" s="14">
        <f>TASKS!E58</f>
        <v>0</v>
      </c>
      <c r="F59" s="14">
        <f>TASKS!F58</f>
        <v>0</v>
      </c>
      <c r="G59" s="16">
        <f>TASKS!G58</f>
        <v>0</v>
      </c>
      <c r="H59" s="16">
        <f>TASKS!H58</f>
        <v>0</v>
      </c>
      <c r="I59" s="17">
        <f>TASKS!K58</f>
        <v>0</v>
      </c>
      <c r="J59" s="14">
        <f>TASKS!L58</f>
        <v>0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L59" t="e">
        <f t="shared" si="0"/>
        <v>#VALUE!</v>
      </c>
      <c r="CM59" t="e">
        <f t="shared" si="1"/>
        <v>#VALUE!</v>
      </c>
      <c r="CN59" t="e">
        <f t="shared" si="2"/>
        <v>#VALUE!</v>
      </c>
      <c r="CO59" t="str">
        <f>IF(TASKS!I58="","",INT((TASKS!I58-$E$3)/7)+1)</f>
        <v/>
      </c>
      <c r="CP59" t="str">
        <f>IF(TASKS!J58="","",INT((TASKS!J58-$E$3)/7)+1)</f>
        <v/>
      </c>
      <c r="CQ59" t="str">
        <f>IF(OR($H59="",TASKS!J58=""),"",INT(($H59-TASKS!J58)/7))</f>
        <v/>
      </c>
    </row>
    <row r="60" spans="1:95" ht="20.100000000000001" customHeight="1">
      <c r="A60" s="14">
        <f>TASKS!A59</f>
        <v>0</v>
      </c>
      <c r="B60" s="14">
        <f>TASKS!B59</f>
        <v>0</v>
      </c>
      <c r="C60" s="14">
        <f>TASKS!C59</f>
        <v>0</v>
      </c>
      <c r="D60" s="15">
        <f>TASKS!D59</f>
        <v>0</v>
      </c>
      <c r="E60" s="14">
        <f>TASKS!E59</f>
        <v>0</v>
      </c>
      <c r="F60" s="14">
        <f>TASKS!F59</f>
        <v>0</v>
      </c>
      <c r="G60" s="16">
        <f>TASKS!G59</f>
        <v>0</v>
      </c>
      <c r="H60" s="16">
        <f>TASKS!H59</f>
        <v>0</v>
      </c>
      <c r="I60" s="17">
        <f>TASKS!K59</f>
        <v>0</v>
      </c>
      <c r="J60" s="14">
        <f>TASKS!L59</f>
        <v>0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L60" t="e">
        <f t="shared" si="0"/>
        <v>#VALUE!</v>
      </c>
      <c r="CM60" t="e">
        <f t="shared" si="1"/>
        <v>#VALUE!</v>
      </c>
      <c r="CN60" t="e">
        <f t="shared" si="2"/>
        <v>#VALUE!</v>
      </c>
      <c r="CO60" t="str">
        <f>IF(TASKS!I59="","",INT((TASKS!I59-$E$3)/7)+1)</f>
        <v/>
      </c>
      <c r="CP60" t="str">
        <f>IF(TASKS!J59="","",INT((TASKS!J59-$E$3)/7)+1)</f>
        <v/>
      </c>
      <c r="CQ60" t="str">
        <f>IF(OR($H60="",TASKS!J59=""),"",INT(($H60-TASKS!J59)/7))</f>
        <v/>
      </c>
    </row>
    <row r="61" spans="1:95" ht="20.100000000000001" customHeight="1">
      <c r="A61" s="14">
        <f>TASKS!A60</f>
        <v>0</v>
      </c>
      <c r="B61" s="14">
        <f>TASKS!B60</f>
        <v>0</v>
      </c>
      <c r="C61" s="14">
        <f>TASKS!C60</f>
        <v>0</v>
      </c>
      <c r="D61" s="15">
        <f>TASKS!D60</f>
        <v>0</v>
      </c>
      <c r="E61" s="14">
        <f>TASKS!E60</f>
        <v>0</v>
      </c>
      <c r="F61" s="14">
        <f>TASKS!F60</f>
        <v>0</v>
      </c>
      <c r="G61" s="16">
        <f>TASKS!G60</f>
        <v>0</v>
      </c>
      <c r="H61" s="16">
        <f>TASKS!H60</f>
        <v>0</v>
      </c>
      <c r="I61" s="17">
        <f>TASKS!K60</f>
        <v>0</v>
      </c>
      <c r="J61" s="14">
        <f>TASKS!L60</f>
        <v>0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L61" t="e">
        <f t="shared" si="0"/>
        <v>#VALUE!</v>
      </c>
      <c r="CM61" t="e">
        <f t="shared" si="1"/>
        <v>#VALUE!</v>
      </c>
      <c r="CN61" t="e">
        <f t="shared" si="2"/>
        <v>#VALUE!</v>
      </c>
      <c r="CO61" t="str">
        <f>IF(TASKS!I60="","",INT((TASKS!I60-$E$3)/7)+1)</f>
        <v/>
      </c>
      <c r="CP61" t="str">
        <f>IF(TASKS!J60="","",INT((TASKS!J60-$E$3)/7)+1)</f>
        <v/>
      </c>
      <c r="CQ61" t="str">
        <f>IF(OR($H61="",TASKS!J60=""),"",INT(($H61-TASKS!J60)/7))</f>
        <v/>
      </c>
    </row>
    <row r="62" spans="1:95" ht="20.100000000000001" customHeight="1">
      <c r="A62" s="14">
        <f>TASKS!A61</f>
        <v>0</v>
      </c>
      <c r="B62" s="14">
        <f>TASKS!B61</f>
        <v>0</v>
      </c>
      <c r="C62" s="14">
        <f>TASKS!C61</f>
        <v>0</v>
      </c>
      <c r="D62" s="15">
        <f>TASKS!D61</f>
        <v>0</v>
      </c>
      <c r="E62" s="14">
        <f>TASKS!E61</f>
        <v>0</v>
      </c>
      <c r="F62" s="14">
        <f>TASKS!F61</f>
        <v>0</v>
      </c>
      <c r="G62" s="16">
        <f>TASKS!G61</f>
        <v>0</v>
      </c>
      <c r="H62" s="16">
        <f>TASKS!H61</f>
        <v>0</v>
      </c>
      <c r="I62" s="17">
        <f>TASKS!K61</f>
        <v>0</v>
      </c>
      <c r="J62" s="14">
        <f>TASKS!L61</f>
        <v>0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L62" t="e">
        <f t="shared" si="0"/>
        <v>#VALUE!</v>
      </c>
      <c r="CM62" t="e">
        <f t="shared" si="1"/>
        <v>#VALUE!</v>
      </c>
      <c r="CN62" t="e">
        <f t="shared" si="2"/>
        <v>#VALUE!</v>
      </c>
      <c r="CO62" t="str">
        <f>IF(TASKS!I61="","",INT((TASKS!I61-$E$3)/7)+1)</f>
        <v/>
      </c>
      <c r="CP62" t="str">
        <f>IF(TASKS!J61="","",INT((TASKS!J61-$E$3)/7)+1)</f>
        <v/>
      </c>
      <c r="CQ62" t="str">
        <f>IF(OR($H62="",TASKS!J61=""),"",INT(($H62-TASKS!J61)/7))</f>
        <v/>
      </c>
    </row>
    <row r="63" spans="1:95" ht="20.100000000000001" customHeight="1">
      <c r="A63" s="14">
        <f>TASKS!A62</f>
        <v>0</v>
      </c>
      <c r="B63" s="14">
        <f>TASKS!B62</f>
        <v>0</v>
      </c>
      <c r="C63" s="14">
        <f>TASKS!C62</f>
        <v>0</v>
      </c>
      <c r="D63" s="15">
        <f>TASKS!D62</f>
        <v>0</v>
      </c>
      <c r="E63" s="14">
        <f>TASKS!E62</f>
        <v>0</v>
      </c>
      <c r="F63" s="14">
        <f>TASKS!F62</f>
        <v>0</v>
      </c>
      <c r="G63" s="16">
        <f>TASKS!G62</f>
        <v>0</v>
      </c>
      <c r="H63" s="16">
        <f>TASKS!H62</f>
        <v>0</v>
      </c>
      <c r="I63" s="17">
        <f>TASKS!K62</f>
        <v>0</v>
      </c>
      <c r="J63" s="14">
        <f>TASKS!L62</f>
        <v>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L63" t="e">
        <f t="shared" si="0"/>
        <v>#VALUE!</v>
      </c>
      <c r="CM63" t="e">
        <f t="shared" si="1"/>
        <v>#VALUE!</v>
      </c>
      <c r="CN63" t="e">
        <f t="shared" si="2"/>
        <v>#VALUE!</v>
      </c>
      <c r="CO63" t="str">
        <f>IF(TASKS!I62="","",INT((TASKS!I62-$E$3)/7)+1)</f>
        <v/>
      </c>
      <c r="CP63" t="str">
        <f>IF(TASKS!J62="","",INT((TASKS!J62-$E$3)/7)+1)</f>
        <v/>
      </c>
      <c r="CQ63" t="str">
        <f>IF(OR($H63="",TASKS!J62=""),"",INT(($H63-TASKS!J62)/7))</f>
        <v/>
      </c>
    </row>
    <row r="64" spans="1:95" ht="20.100000000000001" customHeight="1">
      <c r="A64" s="14">
        <f>TASKS!A63</f>
        <v>0</v>
      </c>
      <c r="B64" s="14">
        <f>TASKS!B63</f>
        <v>0</v>
      </c>
      <c r="C64" s="14">
        <f>TASKS!C63</f>
        <v>0</v>
      </c>
      <c r="D64" s="15">
        <f>TASKS!D63</f>
        <v>0</v>
      </c>
      <c r="E64" s="14">
        <f>TASKS!E63</f>
        <v>0</v>
      </c>
      <c r="F64" s="14">
        <f>TASKS!F63</f>
        <v>0</v>
      </c>
      <c r="G64" s="16">
        <f>TASKS!G63</f>
        <v>0</v>
      </c>
      <c r="H64" s="16">
        <f>TASKS!H63</f>
        <v>0</v>
      </c>
      <c r="I64" s="17">
        <f>TASKS!K63</f>
        <v>0</v>
      </c>
      <c r="J64" s="14">
        <f>TASKS!L63</f>
        <v>0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L64" t="e">
        <f t="shared" si="0"/>
        <v>#VALUE!</v>
      </c>
      <c r="CM64" t="e">
        <f t="shared" si="1"/>
        <v>#VALUE!</v>
      </c>
      <c r="CN64" t="e">
        <f t="shared" si="2"/>
        <v>#VALUE!</v>
      </c>
      <c r="CO64" t="str">
        <f>IF(TASKS!I63="","",INT((TASKS!I63-$E$3)/7)+1)</f>
        <v/>
      </c>
      <c r="CP64" t="str">
        <f>IF(TASKS!J63="","",INT((TASKS!J63-$E$3)/7)+1)</f>
        <v/>
      </c>
      <c r="CQ64" t="str">
        <f>IF(OR($H64="",TASKS!J63=""),"",INT(($H64-TASKS!J63)/7))</f>
        <v/>
      </c>
    </row>
    <row r="65" spans="1:95" ht="20.100000000000001" customHeight="1">
      <c r="A65" s="14">
        <f>TASKS!A64</f>
        <v>0</v>
      </c>
      <c r="B65" s="14">
        <f>TASKS!B64</f>
        <v>0</v>
      </c>
      <c r="C65" s="14">
        <f>TASKS!C64</f>
        <v>0</v>
      </c>
      <c r="D65" s="15">
        <f>TASKS!D64</f>
        <v>0</v>
      </c>
      <c r="E65" s="14">
        <f>TASKS!E64</f>
        <v>0</v>
      </c>
      <c r="F65" s="14">
        <f>TASKS!F64</f>
        <v>0</v>
      </c>
      <c r="G65" s="16">
        <f>TASKS!G64</f>
        <v>0</v>
      </c>
      <c r="H65" s="16">
        <f>TASKS!H64</f>
        <v>0</v>
      </c>
      <c r="I65" s="17">
        <f>TASKS!K64</f>
        <v>0</v>
      </c>
      <c r="J65" s="14">
        <f>TASKS!L64</f>
        <v>0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L65" t="e">
        <f t="shared" si="0"/>
        <v>#VALUE!</v>
      </c>
      <c r="CM65" t="e">
        <f t="shared" si="1"/>
        <v>#VALUE!</v>
      </c>
      <c r="CN65" t="e">
        <f t="shared" si="2"/>
        <v>#VALUE!</v>
      </c>
      <c r="CO65" t="str">
        <f>IF(TASKS!I64="","",INT((TASKS!I64-$E$3)/7)+1)</f>
        <v/>
      </c>
      <c r="CP65" t="str">
        <f>IF(TASKS!J64="","",INT((TASKS!J64-$E$3)/7)+1)</f>
        <v/>
      </c>
      <c r="CQ65" t="str">
        <f>IF(OR($H65="",TASKS!J64=""),"",INT(($H65-TASKS!J64)/7))</f>
        <v/>
      </c>
    </row>
    <row r="66" spans="1:95" ht="20.100000000000001" customHeight="1">
      <c r="A66" s="14">
        <f>TASKS!A65</f>
        <v>0</v>
      </c>
      <c r="B66" s="14">
        <f>TASKS!B65</f>
        <v>0</v>
      </c>
      <c r="C66" s="14">
        <f>TASKS!C65</f>
        <v>0</v>
      </c>
      <c r="D66" s="15">
        <f>TASKS!D65</f>
        <v>0</v>
      </c>
      <c r="E66" s="14">
        <f>TASKS!E65</f>
        <v>0</v>
      </c>
      <c r="F66" s="14">
        <f>TASKS!F65</f>
        <v>0</v>
      </c>
      <c r="G66" s="16">
        <f>TASKS!G65</f>
        <v>0</v>
      </c>
      <c r="H66" s="16">
        <f>TASKS!H65</f>
        <v>0</v>
      </c>
      <c r="I66" s="17">
        <f>TASKS!K65</f>
        <v>0</v>
      </c>
      <c r="J66" s="14">
        <f>TASKS!L65</f>
        <v>0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L66" t="e">
        <f t="shared" si="0"/>
        <v>#VALUE!</v>
      </c>
      <c r="CM66" t="e">
        <f t="shared" si="1"/>
        <v>#VALUE!</v>
      </c>
      <c r="CN66" t="e">
        <f t="shared" si="2"/>
        <v>#VALUE!</v>
      </c>
      <c r="CO66" t="str">
        <f>IF(TASKS!I65="","",INT((TASKS!I65-$E$3)/7)+1)</f>
        <v/>
      </c>
      <c r="CP66" t="str">
        <f>IF(TASKS!J65="","",INT((TASKS!J65-$E$3)/7)+1)</f>
        <v/>
      </c>
      <c r="CQ66" t="str">
        <f>IF(OR($H66="",TASKS!J65=""),"",INT(($H66-TASKS!J65)/7))</f>
        <v/>
      </c>
    </row>
    <row r="67" spans="1:95" ht="20.100000000000001" customHeight="1">
      <c r="A67" s="14">
        <f>TASKS!A66</f>
        <v>0</v>
      </c>
      <c r="B67" s="14">
        <f>TASKS!B66</f>
        <v>0</v>
      </c>
      <c r="C67" s="14">
        <f>TASKS!C66</f>
        <v>0</v>
      </c>
      <c r="D67" s="15">
        <f>TASKS!D66</f>
        <v>0</v>
      </c>
      <c r="E67" s="14">
        <f>TASKS!E66</f>
        <v>0</v>
      </c>
      <c r="F67" s="14">
        <f>TASKS!F66</f>
        <v>0</v>
      </c>
      <c r="G67" s="16">
        <f>TASKS!G66</f>
        <v>0</v>
      </c>
      <c r="H67" s="16">
        <f>TASKS!H66</f>
        <v>0</v>
      </c>
      <c r="I67" s="17">
        <f>TASKS!K66</f>
        <v>0</v>
      </c>
      <c r="J67" s="14">
        <f>TASKS!L66</f>
        <v>0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L67" t="e">
        <f t="shared" si="0"/>
        <v>#VALUE!</v>
      </c>
      <c r="CM67" t="e">
        <f t="shared" si="1"/>
        <v>#VALUE!</v>
      </c>
      <c r="CN67" t="e">
        <f t="shared" si="2"/>
        <v>#VALUE!</v>
      </c>
      <c r="CO67" t="str">
        <f>IF(TASKS!I66="","",INT((TASKS!I66-$E$3)/7)+1)</f>
        <v/>
      </c>
      <c r="CP67" t="str">
        <f>IF(TASKS!J66="","",INT((TASKS!J66-$E$3)/7)+1)</f>
        <v/>
      </c>
      <c r="CQ67" t="str">
        <f>IF(OR($H67="",TASKS!J66=""),"",INT(($H67-TASKS!J66)/7))</f>
        <v/>
      </c>
    </row>
    <row r="68" spans="1:95" ht="20.100000000000001" customHeight="1">
      <c r="A68" s="14">
        <f>TASKS!A67</f>
        <v>0</v>
      </c>
      <c r="B68" s="14">
        <f>TASKS!B67</f>
        <v>0</v>
      </c>
      <c r="C68" s="14">
        <f>TASKS!C67</f>
        <v>0</v>
      </c>
      <c r="D68" s="15">
        <f>TASKS!D67</f>
        <v>0</v>
      </c>
      <c r="E68" s="14">
        <f>TASKS!E67</f>
        <v>0</v>
      </c>
      <c r="F68" s="14">
        <f>TASKS!F67</f>
        <v>0</v>
      </c>
      <c r="G68" s="16">
        <f>TASKS!G67</f>
        <v>0</v>
      </c>
      <c r="H68" s="16">
        <f>TASKS!H67</f>
        <v>0</v>
      </c>
      <c r="I68" s="17">
        <f>TASKS!K67</f>
        <v>0</v>
      </c>
      <c r="J68" s="14">
        <f>TASKS!L67</f>
        <v>0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L68" t="e">
        <f t="shared" si="0"/>
        <v>#VALUE!</v>
      </c>
      <c r="CM68" t="e">
        <f t="shared" si="1"/>
        <v>#VALUE!</v>
      </c>
      <c r="CN68" t="e">
        <f t="shared" si="2"/>
        <v>#VALUE!</v>
      </c>
      <c r="CO68" t="str">
        <f>IF(TASKS!I67="","",INT((TASKS!I67-$E$3)/7)+1)</f>
        <v/>
      </c>
      <c r="CP68" t="str">
        <f>IF(TASKS!J67="","",INT((TASKS!J67-$E$3)/7)+1)</f>
        <v/>
      </c>
      <c r="CQ68" t="str">
        <f>IF(OR($H68="",TASKS!J67=""),"",INT(($H68-TASKS!J67)/7))</f>
        <v/>
      </c>
    </row>
    <row r="69" spans="1:95" ht="20.100000000000001" customHeight="1">
      <c r="A69" s="14">
        <f>TASKS!A68</f>
        <v>0</v>
      </c>
      <c r="B69" s="14">
        <f>TASKS!B68</f>
        <v>0</v>
      </c>
      <c r="C69" s="14">
        <f>TASKS!C68</f>
        <v>0</v>
      </c>
      <c r="D69" s="15">
        <f>TASKS!D68</f>
        <v>0</v>
      </c>
      <c r="E69" s="14">
        <f>TASKS!E68</f>
        <v>0</v>
      </c>
      <c r="F69" s="14">
        <f>TASKS!F68</f>
        <v>0</v>
      </c>
      <c r="G69" s="16">
        <f>TASKS!G68</f>
        <v>0</v>
      </c>
      <c r="H69" s="16">
        <f>TASKS!H68</f>
        <v>0</v>
      </c>
      <c r="I69" s="17">
        <f>TASKS!K68</f>
        <v>0</v>
      </c>
      <c r="J69" s="14">
        <f>TASKS!L68</f>
        <v>0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L69" t="e">
        <f t="shared" si="0"/>
        <v>#VALUE!</v>
      </c>
      <c r="CM69" t="e">
        <f t="shared" si="1"/>
        <v>#VALUE!</v>
      </c>
      <c r="CN69" t="e">
        <f t="shared" si="2"/>
        <v>#VALUE!</v>
      </c>
      <c r="CO69" t="str">
        <f>IF(TASKS!I68="","",INT((TASKS!I68-$E$3)/7)+1)</f>
        <v/>
      </c>
      <c r="CP69" t="str">
        <f>IF(TASKS!J68="","",INT((TASKS!J68-$E$3)/7)+1)</f>
        <v/>
      </c>
      <c r="CQ69" t="str">
        <f>IF(OR($H69="",TASKS!J68=""),"",INT(($H69-TASKS!J68)/7))</f>
        <v/>
      </c>
    </row>
    <row r="70" spans="1:95" ht="20.100000000000001" customHeight="1">
      <c r="A70" s="14">
        <f>TASKS!A69</f>
        <v>0</v>
      </c>
      <c r="B70" s="14">
        <f>TASKS!B69</f>
        <v>0</v>
      </c>
      <c r="C70" s="14">
        <f>TASKS!C69</f>
        <v>0</v>
      </c>
      <c r="D70" s="15">
        <f>TASKS!D69</f>
        <v>0</v>
      </c>
      <c r="E70" s="14">
        <f>TASKS!E69</f>
        <v>0</v>
      </c>
      <c r="F70" s="14">
        <f>TASKS!F69</f>
        <v>0</v>
      </c>
      <c r="G70" s="16">
        <f>TASKS!G69</f>
        <v>0</v>
      </c>
      <c r="H70" s="16">
        <f>TASKS!H69</f>
        <v>0</v>
      </c>
      <c r="I70" s="17">
        <f>TASKS!K69</f>
        <v>0</v>
      </c>
      <c r="J70" s="14">
        <f>TASKS!L69</f>
        <v>0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L70" t="e">
        <f t="shared" si="0"/>
        <v>#VALUE!</v>
      </c>
      <c r="CM70" t="e">
        <f t="shared" si="1"/>
        <v>#VALUE!</v>
      </c>
      <c r="CN70" t="e">
        <f t="shared" si="2"/>
        <v>#VALUE!</v>
      </c>
      <c r="CO70" t="str">
        <f>IF(TASKS!I69="","",INT((TASKS!I69-$E$3)/7)+1)</f>
        <v/>
      </c>
      <c r="CP70" t="str">
        <f>IF(TASKS!J69="","",INT((TASKS!J69-$E$3)/7)+1)</f>
        <v/>
      </c>
      <c r="CQ70" t="str">
        <f>IF(OR($H70="",TASKS!J69=""),"",INT(($H70-TASKS!J69)/7))</f>
        <v/>
      </c>
    </row>
    <row r="71" spans="1:95" ht="20.100000000000001" customHeight="1">
      <c r="A71" s="14">
        <f>TASKS!A70</f>
        <v>0</v>
      </c>
      <c r="B71" s="14">
        <f>TASKS!B70</f>
        <v>0</v>
      </c>
      <c r="C71" s="14">
        <f>TASKS!C70</f>
        <v>0</v>
      </c>
      <c r="D71" s="15">
        <f>TASKS!D70</f>
        <v>0</v>
      </c>
      <c r="E71" s="14">
        <f>TASKS!E70</f>
        <v>0</v>
      </c>
      <c r="F71" s="14">
        <f>TASKS!F70</f>
        <v>0</v>
      </c>
      <c r="G71" s="16">
        <f>TASKS!G70</f>
        <v>0</v>
      </c>
      <c r="H71" s="16">
        <f>TASKS!H70</f>
        <v>0</v>
      </c>
      <c r="I71" s="17">
        <f>TASKS!K70</f>
        <v>0</v>
      </c>
      <c r="J71" s="14">
        <f>TASKS!L70</f>
        <v>0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L71" t="e">
        <f t="shared" si="0"/>
        <v>#VALUE!</v>
      </c>
      <c r="CM71" t="e">
        <f t="shared" si="1"/>
        <v>#VALUE!</v>
      </c>
      <c r="CN71" t="e">
        <f t="shared" si="2"/>
        <v>#VALUE!</v>
      </c>
      <c r="CO71" t="str">
        <f>IF(TASKS!I70="","",INT((TASKS!I70-$E$3)/7)+1)</f>
        <v/>
      </c>
      <c r="CP71" t="str">
        <f>IF(TASKS!J70="","",INT((TASKS!J70-$E$3)/7)+1)</f>
        <v/>
      </c>
      <c r="CQ71" t="str">
        <f>IF(OR($H71="",TASKS!J70=""),"",INT(($H71-TASKS!J70)/7))</f>
        <v/>
      </c>
    </row>
    <row r="72" spans="1:95" ht="20.100000000000001" customHeight="1">
      <c r="A72" s="14">
        <f>TASKS!A71</f>
        <v>0</v>
      </c>
      <c r="B72" s="14">
        <f>TASKS!B71</f>
        <v>0</v>
      </c>
      <c r="C72" s="14">
        <f>TASKS!C71</f>
        <v>0</v>
      </c>
      <c r="D72" s="15">
        <f>TASKS!D71</f>
        <v>0</v>
      </c>
      <c r="E72" s="14">
        <f>TASKS!E71</f>
        <v>0</v>
      </c>
      <c r="F72" s="14">
        <f>TASKS!F71</f>
        <v>0</v>
      </c>
      <c r="G72" s="16">
        <f>TASKS!G71</f>
        <v>0</v>
      </c>
      <c r="H72" s="16">
        <f>TASKS!H71</f>
        <v>0</v>
      </c>
      <c r="I72" s="17">
        <f>TASKS!K71</f>
        <v>0</v>
      </c>
      <c r="J72" s="14">
        <f>TASKS!L71</f>
        <v>0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L72" t="e">
        <f t="shared" ref="CL72:CL135" si="3">IF($G72="","",INT(($G72-$E$3)/7)+1)</f>
        <v>#VALUE!</v>
      </c>
      <c r="CM72" t="e">
        <f t="shared" ref="CM72:CM135" si="4">IF($H72="","",INT(($H72-$E$3)/7)+1)</f>
        <v>#VALUE!</v>
      </c>
      <c r="CN72" t="e">
        <f t="shared" ref="CN72:CN135" si="5">IF($I72="","",IF($G72="","",$CL72+MAX(0,ROUNDUP(($CM72-$CL72+1)*$I72,0)-1)))</f>
        <v>#VALUE!</v>
      </c>
      <c r="CO72" t="str">
        <f>IF(TASKS!I71="","",INT((TASKS!I71-$E$3)/7)+1)</f>
        <v/>
      </c>
      <c r="CP72" t="str">
        <f>IF(TASKS!J71="","",INT((TASKS!J71-$E$3)/7)+1)</f>
        <v/>
      </c>
      <c r="CQ72" t="str">
        <f>IF(OR($H72="",TASKS!J71=""),"",INT(($H72-TASKS!J71)/7))</f>
        <v/>
      </c>
    </row>
    <row r="73" spans="1:95" ht="20.100000000000001" customHeight="1">
      <c r="A73" s="14">
        <f>TASKS!A72</f>
        <v>0</v>
      </c>
      <c r="B73" s="14">
        <f>TASKS!B72</f>
        <v>0</v>
      </c>
      <c r="C73" s="14">
        <f>TASKS!C72</f>
        <v>0</v>
      </c>
      <c r="D73" s="15">
        <f>TASKS!D72</f>
        <v>0</v>
      </c>
      <c r="E73" s="14">
        <f>TASKS!E72</f>
        <v>0</v>
      </c>
      <c r="F73" s="14">
        <f>TASKS!F72</f>
        <v>0</v>
      </c>
      <c r="G73" s="16">
        <f>TASKS!G72</f>
        <v>0</v>
      </c>
      <c r="H73" s="16">
        <f>TASKS!H72</f>
        <v>0</v>
      </c>
      <c r="I73" s="17">
        <f>TASKS!K72</f>
        <v>0</v>
      </c>
      <c r="J73" s="14">
        <f>TASKS!L72</f>
        <v>0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L73" t="e">
        <f t="shared" si="3"/>
        <v>#VALUE!</v>
      </c>
      <c r="CM73" t="e">
        <f t="shared" si="4"/>
        <v>#VALUE!</v>
      </c>
      <c r="CN73" t="e">
        <f t="shared" si="5"/>
        <v>#VALUE!</v>
      </c>
      <c r="CO73" t="str">
        <f>IF(TASKS!I72="","",INT((TASKS!I72-$E$3)/7)+1)</f>
        <v/>
      </c>
      <c r="CP73" t="str">
        <f>IF(TASKS!J72="","",INT((TASKS!J72-$E$3)/7)+1)</f>
        <v/>
      </c>
      <c r="CQ73" t="str">
        <f>IF(OR($H73="",TASKS!J72=""),"",INT(($H73-TASKS!J72)/7))</f>
        <v/>
      </c>
    </row>
    <row r="74" spans="1:95" ht="20.100000000000001" customHeight="1">
      <c r="A74" s="14">
        <f>TASKS!A73</f>
        <v>0</v>
      </c>
      <c r="B74" s="14">
        <f>TASKS!B73</f>
        <v>0</v>
      </c>
      <c r="C74" s="14">
        <f>TASKS!C73</f>
        <v>0</v>
      </c>
      <c r="D74" s="15">
        <f>TASKS!D73</f>
        <v>0</v>
      </c>
      <c r="E74" s="14">
        <f>TASKS!E73</f>
        <v>0</v>
      </c>
      <c r="F74" s="14">
        <f>TASKS!F73</f>
        <v>0</v>
      </c>
      <c r="G74" s="16">
        <f>TASKS!G73</f>
        <v>0</v>
      </c>
      <c r="H74" s="16">
        <f>TASKS!H73</f>
        <v>0</v>
      </c>
      <c r="I74" s="17">
        <f>TASKS!K73</f>
        <v>0</v>
      </c>
      <c r="J74" s="14">
        <f>TASKS!L73</f>
        <v>0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L74" t="e">
        <f t="shared" si="3"/>
        <v>#VALUE!</v>
      </c>
      <c r="CM74" t="e">
        <f t="shared" si="4"/>
        <v>#VALUE!</v>
      </c>
      <c r="CN74" t="e">
        <f t="shared" si="5"/>
        <v>#VALUE!</v>
      </c>
      <c r="CO74" t="str">
        <f>IF(TASKS!I73="","",INT((TASKS!I73-$E$3)/7)+1)</f>
        <v/>
      </c>
      <c r="CP74" t="str">
        <f>IF(TASKS!J73="","",INT((TASKS!J73-$E$3)/7)+1)</f>
        <v/>
      </c>
      <c r="CQ74" t="str">
        <f>IF(OR($H74="",TASKS!J73=""),"",INT(($H74-TASKS!J73)/7))</f>
        <v/>
      </c>
    </row>
    <row r="75" spans="1:95" ht="20.100000000000001" customHeight="1">
      <c r="A75" s="14">
        <f>TASKS!A74</f>
        <v>0</v>
      </c>
      <c r="B75" s="14">
        <f>TASKS!B74</f>
        <v>0</v>
      </c>
      <c r="C75" s="14">
        <f>TASKS!C74</f>
        <v>0</v>
      </c>
      <c r="D75" s="15">
        <f>TASKS!D74</f>
        <v>0</v>
      </c>
      <c r="E75" s="14">
        <f>TASKS!E74</f>
        <v>0</v>
      </c>
      <c r="F75" s="14">
        <f>TASKS!F74</f>
        <v>0</v>
      </c>
      <c r="G75" s="16">
        <f>TASKS!G74</f>
        <v>0</v>
      </c>
      <c r="H75" s="16">
        <f>TASKS!H74</f>
        <v>0</v>
      </c>
      <c r="I75" s="17">
        <f>TASKS!K74</f>
        <v>0</v>
      </c>
      <c r="J75" s="14">
        <f>TASKS!L74</f>
        <v>0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L75" t="e">
        <f t="shared" si="3"/>
        <v>#VALUE!</v>
      </c>
      <c r="CM75" t="e">
        <f t="shared" si="4"/>
        <v>#VALUE!</v>
      </c>
      <c r="CN75" t="e">
        <f t="shared" si="5"/>
        <v>#VALUE!</v>
      </c>
      <c r="CO75" t="str">
        <f>IF(TASKS!I74="","",INT((TASKS!I74-$E$3)/7)+1)</f>
        <v/>
      </c>
      <c r="CP75" t="str">
        <f>IF(TASKS!J74="","",INT((TASKS!J74-$E$3)/7)+1)</f>
        <v/>
      </c>
      <c r="CQ75" t="str">
        <f>IF(OR($H75="",TASKS!J74=""),"",INT(($H75-TASKS!J74)/7))</f>
        <v/>
      </c>
    </row>
    <row r="76" spans="1:95" ht="20.100000000000001" customHeight="1">
      <c r="A76" s="14">
        <f>TASKS!A75</f>
        <v>0</v>
      </c>
      <c r="B76" s="14">
        <f>TASKS!B75</f>
        <v>0</v>
      </c>
      <c r="C76" s="14">
        <f>TASKS!C75</f>
        <v>0</v>
      </c>
      <c r="D76" s="15">
        <f>TASKS!D75</f>
        <v>0</v>
      </c>
      <c r="E76" s="14">
        <f>TASKS!E75</f>
        <v>0</v>
      </c>
      <c r="F76" s="14">
        <f>TASKS!F75</f>
        <v>0</v>
      </c>
      <c r="G76" s="16">
        <f>TASKS!G75</f>
        <v>0</v>
      </c>
      <c r="H76" s="16">
        <f>TASKS!H75</f>
        <v>0</v>
      </c>
      <c r="I76" s="17">
        <f>TASKS!K75</f>
        <v>0</v>
      </c>
      <c r="J76" s="14">
        <f>TASKS!L75</f>
        <v>0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L76" t="e">
        <f t="shared" si="3"/>
        <v>#VALUE!</v>
      </c>
      <c r="CM76" t="e">
        <f t="shared" si="4"/>
        <v>#VALUE!</v>
      </c>
      <c r="CN76" t="e">
        <f t="shared" si="5"/>
        <v>#VALUE!</v>
      </c>
      <c r="CO76" t="str">
        <f>IF(TASKS!I75="","",INT((TASKS!I75-$E$3)/7)+1)</f>
        <v/>
      </c>
      <c r="CP76" t="str">
        <f>IF(TASKS!J75="","",INT((TASKS!J75-$E$3)/7)+1)</f>
        <v/>
      </c>
      <c r="CQ76" t="str">
        <f>IF(OR($H76="",TASKS!J75=""),"",INT(($H76-TASKS!J75)/7))</f>
        <v/>
      </c>
    </row>
    <row r="77" spans="1:95" ht="20.100000000000001" customHeight="1">
      <c r="A77" s="14">
        <f>TASKS!A76</f>
        <v>0</v>
      </c>
      <c r="B77" s="14">
        <f>TASKS!B76</f>
        <v>0</v>
      </c>
      <c r="C77" s="14">
        <f>TASKS!C76</f>
        <v>0</v>
      </c>
      <c r="D77" s="15">
        <f>TASKS!D76</f>
        <v>0</v>
      </c>
      <c r="E77" s="14">
        <f>TASKS!E76</f>
        <v>0</v>
      </c>
      <c r="F77" s="14">
        <f>TASKS!F76</f>
        <v>0</v>
      </c>
      <c r="G77" s="16">
        <f>TASKS!G76</f>
        <v>0</v>
      </c>
      <c r="H77" s="16">
        <f>TASKS!H76</f>
        <v>0</v>
      </c>
      <c r="I77" s="17">
        <f>TASKS!K76</f>
        <v>0</v>
      </c>
      <c r="J77" s="14">
        <f>TASKS!L76</f>
        <v>0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L77" t="e">
        <f t="shared" si="3"/>
        <v>#VALUE!</v>
      </c>
      <c r="CM77" t="e">
        <f t="shared" si="4"/>
        <v>#VALUE!</v>
      </c>
      <c r="CN77" t="e">
        <f t="shared" si="5"/>
        <v>#VALUE!</v>
      </c>
      <c r="CO77" t="str">
        <f>IF(TASKS!I76="","",INT((TASKS!I76-$E$3)/7)+1)</f>
        <v/>
      </c>
      <c r="CP77" t="str">
        <f>IF(TASKS!J76="","",INT((TASKS!J76-$E$3)/7)+1)</f>
        <v/>
      </c>
      <c r="CQ77" t="str">
        <f>IF(OR($H77="",TASKS!J76=""),"",INT(($H77-TASKS!J76)/7))</f>
        <v/>
      </c>
    </row>
    <row r="78" spans="1:95" ht="20.100000000000001" customHeight="1">
      <c r="A78" s="14">
        <f>TASKS!A77</f>
        <v>0</v>
      </c>
      <c r="B78" s="14">
        <f>TASKS!B77</f>
        <v>0</v>
      </c>
      <c r="C78" s="14">
        <f>TASKS!C77</f>
        <v>0</v>
      </c>
      <c r="D78" s="15">
        <f>TASKS!D77</f>
        <v>0</v>
      </c>
      <c r="E78" s="14">
        <f>TASKS!E77</f>
        <v>0</v>
      </c>
      <c r="F78" s="14">
        <f>TASKS!F77</f>
        <v>0</v>
      </c>
      <c r="G78" s="16">
        <f>TASKS!G77</f>
        <v>0</v>
      </c>
      <c r="H78" s="16">
        <f>TASKS!H77</f>
        <v>0</v>
      </c>
      <c r="I78" s="17">
        <f>TASKS!K77</f>
        <v>0</v>
      </c>
      <c r="J78" s="14">
        <f>TASKS!L77</f>
        <v>0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L78" t="e">
        <f t="shared" si="3"/>
        <v>#VALUE!</v>
      </c>
      <c r="CM78" t="e">
        <f t="shared" si="4"/>
        <v>#VALUE!</v>
      </c>
      <c r="CN78" t="e">
        <f t="shared" si="5"/>
        <v>#VALUE!</v>
      </c>
      <c r="CO78" t="str">
        <f>IF(TASKS!I77="","",INT((TASKS!I77-$E$3)/7)+1)</f>
        <v/>
      </c>
      <c r="CP78" t="str">
        <f>IF(TASKS!J77="","",INT((TASKS!J77-$E$3)/7)+1)</f>
        <v/>
      </c>
      <c r="CQ78" t="str">
        <f>IF(OR($H78="",TASKS!J77=""),"",INT(($H78-TASKS!J77)/7))</f>
        <v/>
      </c>
    </row>
    <row r="79" spans="1:95" ht="20.100000000000001" customHeight="1">
      <c r="A79" s="14">
        <f>TASKS!A78</f>
        <v>0</v>
      </c>
      <c r="B79" s="14">
        <f>TASKS!B78</f>
        <v>0</v>
      </c>
      <c r="C79" s="14">
        <f>TASKS!C78</f>
        <v>0</v>
      </c>
      <c r="D79" s="15">
        <f>TASKS!D78</f>
        <v>0</v>
      </c>
      <c r="E79" s="14">
        <f>TASKS!E78</f>
        <v>0</v>
      </c>
      <c r="F79" s="14">
        <f>TASKS!F78</f>
        <v>0</v>
      </c>
      <c r="G79" s="16">
        <f>TASKS!G78</f>
        <v>0</v>
      </c>
      <c r="H79" s="16">
        <f>TASKS!H78</f>
        <v>0</v>
      </c>
      <c r="I79" s="17">
        <f>TASKS!K78</f>
        <v>0</v>
      </c>
      <c r="J79" s="14">
        <f>TASKS!L78</f>
        <v>0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L79" t="e">
        <f t="shared" si="3"/>
        <v>#VALUE!</v>
      </c>
      <c r="CM79" t="e">
        <f t="shared" si="4"/>
        <v>#VALUE!</v>
      </c>
      <c r="CN79" t="e">
        <f t="shared" si="5"/>
        <v>#VALUE!</v>
      </c>
      <c r="CO79" t="str">
        <f>IF(TASKS!I78="","",INT((TASKS!I78-$E$3)/7)+1)</f>
        <v/>
      </c>
      <c r="CP79" t="str">
        <f>IF(TASKS!J78="","",INT((TASKS!J78-$E$3)/7)+1)</f>
        <v/>
      </c>
      <c r="CQ79" t="str">
        <f>IF(OR($H79="",TASKS!J78=""),"",INT(($H79-TASKS!J78)/7))</f>
        <v/>
      </c>
    </row>
    <row r="80" spans="1:95" ht="20.100000000000001" customHeight="1">
      <c r="A80" s="14">
        <f>TASKS!A79</f>
        <v>0</v>
      </c>
      <c r="B80" s="14">
        <f>TASKS!B79</f>
        <v>0</v>
      </c>
      <c r="C80" s="14">
        <f>TASKS!C79</f>
        <v>0</v>
      </c>
      <c r="D80" s="15">
        <f>TASKS!D79</f>
        <v>0</v>
      </c>
      <c r="E80" s="14">
        <f>TASKS!E79</f>
        <v>0</v>
      </c>
      <c r="F80" s="14">
        <f>TASKS!F79</f>
        <v>0</v>
      </c>
      <c r="G80" s="16">
        <f>TASKS!G79</f>
        <v>0</v>
      </c>
      <c r="H80" s="16">
        <f>TASKS!H79</f>
        <v>0</v>
      </c>
      <c r="I80" s="17">
        <f>TASKS!K79</f>
        <v>0</v>
      </c>
      <c r="J80" s="14">
        <f>TASKS!L79</f>
        <v>0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L80" t="e">
        <f t="shared" si="3"/>
        <v>#VALUE!</v>
      </c>
      <c r="CM80" t="e">
        <f t="shared" si="4"/>
        <v>#VALUE!</v>
      </c>
      <c r="CN80" t="e">
        <f t="shared" si="5"/>
        <v>#VALUE!</v>
      </c>
      <c r="CO80" t="str">
        <f>IF(TASKS!I79="","",INT((TASKS!I79-$E$3)/7)+1)</f>
        <v/>
      </c>
      <c r="CP80" t="str">
        <f>IF(TASKS!J79="","",INT((TASKS!J79-$E$3)/7)+1)</f>
        <v/>
      </c>
      <c r="CQ80" t="str">
        <f>IF(OR($H80="",TASKS!J79=""),"",INT(($H80-TASKS!J79)/7))</f>
        <v/>
      </c>
    </row>
    <row r="81" spans="1:95" ht="20.100000000000001" customHeight="1">
      <c r="A81" s="14">
        <f>TASKS!A80</f>
        <v>0</v>
      </c>
      <c r="B81" s="14">
        <f>TASKS!B80</f>
        <v>0</v>
      </c>
      <c r="C81" s="14">
        <f>TASKS!C80</f>
        <v>0</v>
      </c>
      <c r="D81" s="15">
        <f>TASKS!D80</f>
        <v>0</v>
      </c>
      <c r="E81" s="14">
        <f>TASKS!E80</f>
        <v>0</v>
      </c>
      <c r="F81" s="14">
        <f>TASKS!F80</f>
        <v>0</v>
      </c>
      <c r="G81" s="16">
        <f>TASKS!G80</f>
        <v>0</v>
      </c>
      <c r="H81" s="16">
        <f>TASKS!H80</f>
        <v>0</v>
      </c>
      <c r="I81" s="17">
        <f>TASKS!K80</f>
        <v>0</v>
      </c>
      <c r="J81" s="14">
        <f>TASKS!L80</f>
        <v>0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L81" t="e">
        <f t="shared" si="3"/>
        <v>#VALUE!</v>
      </c>
      <c r="CM81" t="e">
        <f t="shared" si="4"/>
        <v>#VALUE!</v>
      </c>
      <c r="CN81" t="e">
        <f t="shared" si="5"/>
        <v>#VALUE!</v>
      </c>
      <c r="CO81" t="str">
        <f>IF(TASKS!I80="","",INT((TASKS!I80-$E$3)/7)+1)</f>
        <v/>
      </c>
      <c r="CP81" t="str">
        <f>IF(TASKS!J80="","",INT((TASKS!J80-$E$3)/7)+1)</f>
        <v/>
      </c>
      <c r="CQ81" t="str">
        <f>IF(OR($H81="",TASKS!J80=""),"",INT(($H81-TASKS!J80)/7))</f>
        <v/>
      </c>
    </row>
    <row r="82" spans="1:95" ht="20.100000000000001" customHeight="1">
      <c r="A82" s="14">
        <f>TASKS!A81</f>
        <v>0</v>
      </c>
      <c r="B82" s="14">
        <f>TASKS!B81</f>
        <v>0</v>
      </c>
      <c r="C82" s="14">
        <f>TASKS!C81</f>
        <v>0</v>
      </c>
      <c r="D82" s="15">
        <f>TASKS!D81</f>
        <v>0</v>
      </c>
      <c r="E82" s="14">
        <f>TASKS!E81</f>
        <v>0</v>
      </c>
      <c r="F82" s="14">
        <f>TASKS!F81</f>
        <v>0</v>
      </c>
      <c r="G82" s="16">
        <f>TASKS!G81</f>
        <v>0</v>
      </c>
      <c r="H82" s="16">
        <f>TASKS!H81</f>
        <v>0</v>
      </c>
      <c r="I82" s="17">
        <f>TASKS!K81</f>
        <v>0</v>
      </c>
      <c r="J82" s="14">
        <f>TASKS!L81</f>
        <v>0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L82" t="e">
        <f t="shared" si="3"/>
        <v>#VALUE!</v>
      </c>
      <c r="CM82" t="e">
        <f t="shared" si="4"/>
        <v>#VALUE!</v>
      </c>
      <c r="CN82" t="e">
        <f t="shared" si="5"/>
        <v>#VALUE!</v>
      </c>
      <c r="CO82" t="str">
        <f>IF(TASKS!I81="","",INT((TASKS!I81-$E$3)/7)+1)</f>
        <v/>
      </c>
      <c r="CP82" t="str">
        <f>IF(TASKS!J81="","",INT((TASKS!J81-$E$3)/7)+1)</f>
        <v/>
      </c>
      <c r="CQ82" t="str">
        <f>IF(OR($H82="",TASKS!J81=""),"",INT(($H82-TASKS!J81)/7))</f>
        <v/>
      </c>
    </row>
    <row r="83" spans="1:95" ht="20.100000000000001" customHeight="1">
      <c r="A83" s="14">
        <f>TASKS!A82</f>
        <v>0</v>
      </c>
      <c r="B83" s="14">
        <f>TASKS!B82</f>
        <v>0</v>
      </c>
      <c r="C83" s="14">
        <f>TASKS!C82</f>
        <v>0</v>
      </c>
      <c r="D83" s="15">
        <f>TASKS!D82</f>
        <v>0</v>
      </c>
      <c r="E83" s="14">
        <f>TASKS!E82</f>
        <v>0</v>
      </c>
      <c r="F83" s="14">
        <f>TASKS!F82</f>
        <v>0</v>
      </c>
      <c r="G83" s="16">
        <f>TASKS!G82</f>
        <v>0</v>
      </c>
      <c r="H83" s="16">
        <f>TASKS!H82</f>
        <v>0</v>
      </c>
      <c r="I83" s="17">
        <f>TASKS!K82</f>
        <v>0</v>
      </c>
      <c r="J83" s="14">
        <f>TASKS!L82</f>
        <v>0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L83" t="e">
        <f t="shared" si="3"/>
        <v>#VALUE!</v>
      </c>
      <c r="CM83" t="e">
        <f t="shared" si="4"/>
        <v>#VALUE!</v>
      </c>
      <c r="CN83" t="e">
        <f t="shared" si="5"/>
        <v>#VALUE!</v>
      </c>
      <c r="CO83" t="str">
        <f>IF(TASKS!I82="","",INT((TASKS!I82-$E$3)/7)+1)</f>
        <v/>
      </c>
      <c r="CP83" t="str">
        <f>IF(TASKS!J82="","",INT((TASKS!J82-$E$3)/7)+1)</f>
        <v/>
      </c>
      <c r="CQ83" t="str">
        <f>IF(OR($H83="",TASKS!J82=""),"",INT(($H83-TASKS!J82)/7))</f>
        <v/>
      </c>
    </row>
    <row r="84" spans="1:95" ht="20.100000000000001" customHeight="1">
      <c r="A84" s="14">
        <f>TASKS!A83</f>
        <v>0</v>
      </c>
      <c r="B84" s="14">
        <f>TASKS!B83</f>
        <v>0</v>
      </c>
      <c r="C84" s="14">
        <f>TASKS!C83</f>
        <v>0</v>
      </c>
      <c r="D84" s="15">
        <f>TASKS!D83</f>
        <v>0</v>
      </c>
      <c r="E84" s="14">
        <f>TASKS!E83</f>
        <v>0</v>
      </c>
      <c r="F84" s="14">
        <f>TASKS!F83</f>
        <v>0</v>
      </c>
      <c r="G84" s="16">
        <f>TASKS!G83</f>
        <v>0</v>
      </c>
      <c r="H84" s="16">
        <f>TASKS!H83</f>
        <v>0</v>
      </c>
      <c r="I84" s="17">
        <f>TASKS!K83</f>
        <v>0</v>
      </c>
      <c r="J84" s="14">
        <f>TASKS!L83</f>
        <v>0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L84" t="e">
        <f t="shared" si="3"/>
        <v>#VALUE!</v>
      </c>
      <c r="CM84" t="e">
        <f t="shared" si="4"/>
        <v>#VALUE!</v>
      </c>
      <c r="CN84" t="e">
        <f t="shared" si="5"/>
        <v>#VALUE!</v>
      </c>
      <c r="CO84" t="str">
        <f>IF(TASKS!I83="","",INT((TASKS!I83-$E$3)/7)+1)</f>
        <v/>
      </c>
      <c r="CP84" t="str">
        <f>IF(TASKS!J83="","",INT((TASKS!J83-$E$3)/7)+1)</f>
        <v/>
      </c>
      <c r="CQ84" t="str">
        <f>IF(OR($H84="",TASKS!J83=""),"",INT(($H84-TASKS!J83)/7))</f>
        <v/>
      </c>
    </row>
    <row r="85" spans="1:95" ht="20.100000000000001" customHeight="1">
      <c r="A85" s="14">
        <f>TASKS!A84</f>
        <v>0</v>
      </c>
      <c r="B85" s="14">
        <f>TASKS!B84</f>
        <v>0</v>
      </c>
      <c r="C85" s="14">
        <f>TASKS!C84</f>
        <v>0</v>
      </c>
      <c r="D85" s="15">
        <f>TASKS!D84</f>
        <v>0</v>
      </c>
      <c r="E85" s="14">
        <f>TASKS!E84</f>
        <v>0</v>
      </c>
      <c r="F85" s="14">
        <f>TASKS!F84</f>
        <v>0</v>
      </c>
      <c r="G85" s="16">
        <f>TASKS!G84</f>
        <v>0</v>
      </c>
      <c r="H85" s="16">
        <f>TASKS!H84</f>
        <v>0</v>
      </c>
      <c r="I85" s="17">
        <f>TASKS!K84</f>
        <v>0</v>
      </c>
      <c r="J85" s="14">
        <f>TASKS!L84</f>
        <v>0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L85" t="e">
        <f t="shared" si="3"/>
        <v>#VALUE!</v>
      </c>
      <c r="CM85" t="e">
        <f t="shared" si="4"/>
        <v>#VALUE!</v>
      </c>
      <c r="CN85" t="e">
        <f t="shared" si="5"/>
        <v>#VALUE!</v>
      </c>
      <c r="CO85" t="str">
        <f>IF(TASKS!I84="","",INT((TASKS!I84-$E$3)/7)+1)</f>
        <v/>
      </c>
      <c r="CP85" t="str">
        <f>IF(TASKS!J84="","",INT((TASKS!J84-$E$3)/7)+1)</f>
        <v/>
      </c>
      <c r="CQ85" t="str">
        <f>IF(OR($H85="",TASKS!J84=""),"",INT(($H85-TASKS!J84)/7))</f>
        <v/>
      </c>
    </row>
    <row r="86" spans="1:95" ht="20.100000000000001" customHeight="1">
      <c r="A86" s="14">
        <f>TASKS!A85</f>
        <v>0</v>
      </c>
      <c r="B86" s="14">
        <f>TASKS!B85</f>
        <v>0</v>
      </c>
      <c r="C86" s="14">
        <f>TASKS!C85</f>
        <v>0</v>
      </c>
      <c r="D86" s="15">
        <f>TASKS!D85</f>
        <v>0</v>
      </c>
      <c r="E86" s="14">
        <f>TASKS!E85</f>
        <v>0</v>
      </c>
      <c r="F86" s="14">
        <f>TASKS!F85</f>
        <v>0</v>
      </c>
      <c r="G86" s="16">
        <f>TASKS!G85</f>
        <v>0</v>
      </c>
      <c r="H86" s="16">
        <f>TASKS!H85</f>
        <v>0</v>
      </c>
      <c r="I86" s="17">
        <f>TASKS!K85</f>
        <v>0</v>
      </c>
      <c r="J86" s="14">
        <f>TASKS!L85</f>
        <v>0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L86" t="e">
        <f t="shared" si="3"/>
        <v>#VALUE!</v>
      </c>
      <c r="CM86" t="e">
        <f t="shared" si="4"/>
        <v>#VALUE!</v>
      </c>
      <c r="CN86" t="e">
        <f t="shared" si="5"/>
        <v>#VALUE!</v>
      </c>
      <c r="CO86" t="str">
        <f>IF(TASKS!I85="","",INT((TASKS!I85-$E$3)/7)+1)</f>
        <v/>
      </c>
      <c r="CP86" t="str">
        <f>IF(TASKS!J85="","",INT((TASKS!J85-$E$3)/7)+1)</f>
        <v/>
      </c>
      <c r="CQ86" t="str">
        <f>IF(OR($H86="",TASKS!J85=""),"",INT(($H86-TASKS!J85)/7))</f>
        <v/>
      </c>
    </row>
    <row r="87" spans="1:95" ht="20.100000000000001" customHeight="1">
      <c r="A87" s="14">
        <f>TASKS!A86</f>
        <v>0</v>
      </c>
      <c r="B87" s="14">
        <f>TASKS!B86</f>
        <v>0</v>
      </c>
      <c r="C87" s="14">
        <f>TASKS!C86</f>
        <v>0</v>
      </c>
      <c r="D87" s="15">
        <f>TASKS!D86</f>
        <v>0</v>
      </c>
      <c r="E87" s="14">
        <f>TASKS!E86</f>
        <v>0</v>
      </c>
      <c r="F87" s="14">
        <f>TASKS!F86</f>
        <v>0</v>
      </c>
      <c r="G87" s="16">
        <f>TASKS!G86</f>
        <v>0</v>
      </c>
      <c r="H87" s="16">
        <f>TASKS!H86</f>
        <v>0</v>
      </c>
      <c r="I87" s="17">
        <f>TASKS!K86</f>
        <v>0</v>
      </c>
      <c r="J87" s="14">
        <f>TASKS!L86</f>
        <v>0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L87" t="e">
        <f t="shared" si="3"/>
        <v>#VALUE!</v>
      </c>
      <c r="CM87" t="e">
        <f t="shared" si="4"/>
        <v>#VALUE!</v>
      </c>
      <c r="CN87" t="e">
        <f t="shared" si="5"/>
        <v>#VALUE!</v>
      </c>
      <c r="CO87" t="str">
        <f>IF(TASKS!I86="","",INT((TASKS!I86-$E$3)/7)+1)</f>
        <v/>
      </c>
      <c r="CP87" t="str">
        <f>IF(TASKS!J86="","",INT((TASKS!J86-$E$3)/7)+1)</f>
        <v/>
      </c>
      <c r="CQ87" t="str">
        <f>IF(OR($H87="",TASKS!J86=""),"",INT(($H87-TASKS!J86)/7))</f>
        <v/>
      </c>
    </row>
    <row r="88" spans="1:95" ht="20.100000000000001" customHeight="1">
      <c r="A88" s="14">
        <f>TASKS!A87</f>
        <v>0</v>
      </c>
      <c r="B88" s="14">
        <f>TASKS!B87</f>
        <v>0</v>
      </c>
      <c r="C88" s="14">
        <f>TASKS!C87</f>
        <v>0</v>
      </c>
      <c r="D88" s="15">
        <f>TASKS!D87</f>
        <v>0</v>
      </c>
      <c r="E88" s="14">
        <f>TASKS!E87</f>
        <v>0</v>
      </c>
      <c r="F88" s="14">
        <f>TASKS!F87</f>
        <v>0</v>
      </c>
      <c r="G88" s="16">
        <f>TASKS!G87</f>
        <v>0</v>
      </c>
      <c r="H88" s="16">
        <f>TASKS!H87</f>
        <v>0</v>
      </c>
      <c r="I88" s="17">
        <f>TASKS!K87</f>
        <v>0</v>
      </c>
      <c r="J88" s="14">
        <f>TASKS!L87</f>
        <v>0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L88" t="e">
        <f t="shared" si="3"/>
        <v>#VALUE!</v>
      </c>
      <c r="CM88" t="e">
        <f t="shared" si="4"/>
        <v>#VALUE!</v>
      </c>
      <c r="CN88" t="e">
        <f t="shared" si="5"/>
        <v>#VALUE!</v>
      </c>
      <c r="CO88" t="str">
        <f>IF(TASKS!I87="","",INT((TASKS!I87-$E$3)/7)+1)</f>
        <v/>
      </c>
      <c r="CP88" t="str">
        <f>IF(TASKS!J87="","",INT((TASKS!J87-$E$3)/7)+1)</f>
        <v/>
      </c>
      <c r="CQ88" t="str">
        <f>IF(OR($H88="",TASKS!J87=""),"",INT(($H88-TASKS!J87)/7))</f>
        <v/>
      </c>
    </row>
    <row r="89" spans="1:95" ht="20.100000000000001" customHeight="1">
      <c r="A89" s="14">
        <f>TASKS!A88</f>
        <v>0</v>
      </c>
      <c r="B89" s="14">
        <f>TASKS!B88</f>
        <v>0</v>
      </c>
      <c r="C89" s="14">
        <f>TASKS!C88</f>
        <v>0</v>
      </c>
      <c r="D89" s="15">
        <f>TASKS!D88</f>
        <v>0</v>
      </c>
      <c r="E89" s="14">
        <f>TASKS!E88</f>
        <v>0</v>
      </c>
      <c r="F89" s="14">
        <f>TASKS!F88</f>
        <v>0</v>
      </c>
      <c r="G89" s="16">
        <f>TASKS!G88</f>
        <v>0</v>
      </c>
      <c r="H89" s="16">
        <f>TASKS!H88</f>
        <v>0</v>
      </c>
      <c r="I89" s="17">
        <f>TASKS!K88</f>
        <v>0</v>
      </c>
      <c r="J89" s="14">
        <f>TASKS!L88</f>
        <v>0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L89" t="e">
        <f t="shared" si="3"/>
        <v>#VALUE!</v>
      </c>
      <c r="CM89" t="e">
        <f t="shared" si="4"/>
        <v>#VALUE!</v>
      </c>
      <c r="CN89" t="e">
        <f t="shared" si="5"/>
        <v>#VALUE!</v>
      </c>
      <c r="CO89" t="str">
        <f>IF(TASKS!I88="","",INT((TASKS!I88-$E$3)/7)+1)</f>
        <v/>
      </c>
      <c r="CP89" t="str">
        <f>IF(TASKS!J88="","",INT((TASKS!J88-$E$3)/7)+1)</f>
        <v/>
      </c>
      <c r="CQ89" t="str">
        <f>IF(OR($H89="",TASKS!J88=""),"",INT(($H89-TASKS!J88)/7))</f>
        <v/>
      </c>
    </row>
    <row r="90" spans="1:95" ht="20.100000000000001" customHeight="1">
      <c r="A90" s="14">
        <f>TASKS!A89</f>
        <v>0</v>
      </c>
      <c r="B90" s="14">
        <f>TASKS!B89</f>
        <v>0</v>
      </c>
      <c r="C90" s="14">
        <f>TASKS!C89</f>
        <v>0</v>
      </c>
      <c r="D90" s="15">
        <f>TASKS!D89</f>
        <v>0</v>
      </c>
      <c r="E90" s="14">
        <f>TASKS!E89</f>
        <v>0</v>
      </c>
      <c r="F90" s="14">
        <f>TASKS!F89</f>
        <v>0</v>
      </c>
      <c r="G90" s="16">
        <f>TASKS!G89</f>
        <v>0</v>
      </c>
      <c r="H90" s="16">
        <f>TASKS!H89</f>
        <v>0</v>
      </c>
      <c r="I90" s="17">
        <f>TASKS!K89</f>
        <v>0</v>
      </c>
      <c r="J90" s="14">
        <f>TASKS!L89</f>
        <v>0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L90" t="e">
        <f t="shared" si="3"/>
        <v>#VALUE!</v>
      </c>
      <c r="CM90" t="e">
        <f t="shared" si="4"/>
        <v>#VALUE!</v>
      </c>
      <c r="CN90" t="e">
        <f t="shared" si="5"/>
        <v>#VALUE!</v>
      </c>
      <c r="CO90" t="str">
        <f>IF(TASKS!I89="","",INT((TASKS!I89-$E$3)/7)+1)</f>
        <v/>
      </c>
      <c r="CP90" t="str">
        <f>IF(TASKS!J89="","",INT((TASKS!J89-$E$3)/7)+1)</f>
        <v/>
      </c>
      <c r="CQ90" t="str">
        <f>IF(OR($H90="",TASKS!J89=""),"",INT(($H90-TASKS!J89)/7))</f>
        <v/>
      </c>
    </row>
    <row r="91" spans="1:95" ht="20.100000000000001" customHeight="1">
      <c r="A91" s="14">
        <f>TASKS!A90</f>
        <v>0</v>
      </c>
      <c r="B91" s="14">
        <f>TASKS!B90</f>
        <v>0</v>
      </c>
      <c r="C91" s="14">
        <f>TASKS!C90</f>
        <v>0</v>
      </c>
      <c r="D91" s="15">
        <f>TASKS!D90</f>
        <v>0</v>
      </c>
      <c r="E91" s="14">
        <f>TASKS!E90</f>
        <v>0</v>
      </c>
      <c r="F91" s="14">
        <f>TASKS!F90</f>
        <v>0</v>
      </c>
      <c r="G91" s="16">
        <f>TASKS!G90</f>
        <v>0</v>
      </c>
      <c r="H91" s="16">
        <f>TASKS!H90</f>
        <v>0</v>
      </c>
      <c r="I91" s="17">
        <f>TASKS!K90</f>
        <v>0</v>
      </c>
      <c r="J91" s="14">
        <f>TASKS!L90</f>
        <v>0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L91" t="e">
        <f t="shared" si="3"/>
        <v>#VALUE!</v>
      </c>
      <c r="CM91" t="e">
        <f t="shared" si="4"/>
        <v>#VALUE!</v>
      </c>
      <c r="CN91" t="e">
        <f t="shared" si="5"/>
        <v>#VALUE!</v>
      </c>
      <c r="CO91" t="str">
        <f>IF(TASKS!I90="","",INT((TASKS!I90-$E$3)/7)+1)</f>
        <v/>
      </c>
      <c r="CP91" t="str">
        <f>IF(TASKS!J90="","",INT((TASKS!J90-$E$3)/7)+1)</f>
        <v/>
      </c>
      <c r="CQ91" t="str">
        <f>IF(OR($H91="",TASKS!J90=""),"",INT(($H91-TASKS!J90)/7))</f>
        <v/>
      </c>
    </row>
    <row r="92" spans="1:95" ht="20.100000000000001" customHeight="1">
      <c r="A92" s="14">
        <f>TASKS!A91</f>
        <v>0</v>
      </c>
      <c r="B92" s="14">
        <f>TASKS!B91</f>
        <v>0</v>
      </c>
      <c r="C92" s="14">
        <f>TASKS!C91</f>
        <v>0</v>
      </c>
      <c r="D92" s="15">
        <f>TASKS!D91</f>
        <v>0</v>
      </c>
      <c r="E92" s="14">
        <f>TASKS!E91</f>
        <v>0</v>
      </c>
      <c r="F92" s="14">
        <f>TASKS!F91</f>
        <v>0</v>
      </c>
      <c r="G92" s="16">
        <f>TASKS!G91</f>
        <v>0</v>
      </c>
      <c r="H92" s="16">
        <f>TASKS!H91</f>
        <v>0</v>
      </c>
      <c r="I92" s="17">
        <f>TASKS!K91</f>
        <v>0</v>
      </c>
      <c r="J92" s="14">
        <f>TASKS!L91</f>
        <v>0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L92" t="e">
        <f t="shared" si="3"/>
        <v>#VALUE!</v>
      </c>
      <c r="CM92" t="e">
        <f t="shared" si="4"/>
        <v>#VALUE!</v>
      </c>
      <c r="CN92" t="e">
        <f t="shared" si="5"/>
        <v>#VALUE!</v>
      </c>
      <c r="CO92" t="str">
        <f>IF(TASKS!I91="","",INT((TASKS!I91-$E$3)/7)+1)</f>
        <v/>
      </c>
      <c r="CP92" t="str">
        <f>IF(TASKS!J91="","",INT((TASKS!J91-$E$3)/7)+1)</f>
        <v/>
      </c>
      <c r="CQ92" t="str">
        <f>IF(OR($H92="",TASKS!J91=""),"",INT(($H92-TASKS!J91)/7))</f>
        <v/>
      </c>
    </row>
    <row r="93" spans="1:95" ht="20.100000000000001" customHeight="1">
      <c r="A93" s="14">
        <f>TASKS!A92</f>
        <v>0</v>
      </c>
      <c r="B93" s="14">
        <f>TASKS!B92</f>
        <v>0</v>
      </c>
      <c r="C93" s="14">
        <f>TASKS!C92</f>
        <v>0</v>
      </c>
      <c r="D93" s="15">
        <f>TASKS!D92</f>
        <v>0</v>
      </c>
      <c r="E93" s="14">
        <f>TASKS!E92</f>
        <v>0</v>
      </c>
      <c r="F93" s="14">
        <f>TASKS!F92</f>
        <v>0</v>
      </c>
      <c r="G93" s="16">
        <f>TASKS!G92</f>
        <v>0</v>
      </c>
      <c r="H93" s="16">
        <f>TASKS!H92</f>
        <v>0</v>
      </c>
      <c r="I93" s="17">
        <f>TASKS!K92</f>
        <v>0</v>
      </c>
      <c r="J93" s="14">
        <f>TASKS!L92</f>
        <v>0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L93" t="e">
        <f t="shared" si="3"/>
        <v>#VALUE!</v>
      </c>
      <c r="CM93" t="e">
        <f t="shared" si="4"/>
        <v>#VALUE!</v>
      </c>
      <c r="CN93" t="e">
        <f t="shared" si="5"/>
        <v>#VALUE!</v>
      </c>
      <c r="CO93" t="str">
        <f>IF(TASKS!I92="","",INT((TASKS!I92-$E$3)/7)+1)</f>
        <v/>
      </c>
      <c r="CP93" t="str">
        <f>IF(TASKS!J92="","",INT((TASKS!J92-$E$3)/7)+1)</f>
        <v/>
      </c>
      <c r="CQ93" t="str">
        <f>IF(OR($H93="",TASKS!J92=""),"",INT(($H93-TASKS!J92)/7))</f>
        <v/>
      </c>
    </row>
    <row r="94" spans="1:95" ht="20.100000000000001" customHeight="1">
      <c r="A94" s="14">
        <f>TASKS!A93</f>
        <v>0</v>
      </c>
      <c r="B94" s="14">
        <f>TASKS!B93</f>
        <v>0</v>
      </c>
      <c r="C94" s="14">
        <f>TASKS!C93</f>
        <v>0</v>
      </c>
      <c r="D94" s="15">
        <f>TASKS!D93</f>
        <v>0</v>
      </c>
      <c r="E94" s="14">
        <f>TASKS!E93</f>
        <v>0</v>
      </c>
      <c r="F94" s="14">
        <f>TASKS!F93</f>
        <v>0</v>
      </c>
      <c r="G94" s="16">
        <f>TASKS!G93</f>
        <v>0</v>
      </c>
      <c r="H94" s="16">
        <f>TASKS!H93</f>
        <v>0</v>
      </c>
      <c r="I94" s="17">
        <f>TASKS!K93</f>
        <v>0</v>
      </c>
      <c r="J94" s="14">
        <f>TASKS!L93</f>
        <v>0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L94" t="e">
        <f t="shared" si="3"/>
        <v>#VALUE!</v>
      </c>
      <c r="CM94" t="e">
        <f t="shared" si="4"/>
        <v>#VALUE!</v>
      </c>
      <c r="CN94" t="e">
        <f t="shared" si="5"/>
        <v>#VALUE!</v>
      </c>
      <c r="CO94" t="str">
        <f>IF(TASKS!I93="","",INT((TASKS!I93-$E$3)/7)+1)</f>
        <v/>
      </c>
      <c r="CP94" t="str">
        <f>IF(TASKS!J93="","",INT((TASKS!J93-$E$3)/7)+1)</f>
        <v/>
      </c>
      <c r="CQ94" t="str">
        <f>IF(OR($H94="",TASKS!J93=""),"",INT(($H94-TASKS!J93)/7))</f>
        <v/>
      </c>
    </row>
    <row r="95" spans="1:95" ht="20.100000000000001" customHeight="1">
      <c r="A95" s="14">
        <f>TASKS!A94</f>
        <v>0</v>
      </c>
      <c r="B95" s="14">
        <f>TASKS!B94</f>
        <v>0</v>
      </c>
      <c r="C95" s="14">
        <f>TASKS!C94</f>
        <v>0</v>
      </c>
      <c r="D95" s="15">
        <f>TASKS!D94</f>
        <v>0</v>
      </c>
      <c r="E95" s="14">
        <f>TASKS!E94</f>
        <v>0</v>
      </c>
      <c r="F95" s="14">
        <f>TASKS!F94</f>
        <v>0</v>
      </c>
      <c r="G95" s="16">
        <f>TASKS!G94</f>
        <v>0</v>
      </c>
      <c r="H95" s="16">
        <f>TASKS!H94</f>
        <v>0</v>
      </c>
      <c r="I95" s="17">
        <f>TASKS!K94</f>
        <v>0</v>
      </c>
      <c r="J95" s="14">
        <f>TASKS!L94</f>
        <v>0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L95" t="e">
        <f t="shared" si="3"/>
        <v>#VALUE!</v>
      </c>
      <c r="CM95" t="e">
        <f t="shared" si="4"/>
        <v>#VALUE!</v>
      </c>
      <c r="CN95" t="e">
        <f t="shared" si="5"/>
        <v>#VALUE!</v>
      </c>
      <c r="CO95" t="str">
        <f>IF(TASKS!I94="","",INT((TASKS!I94-$E$3)/7)+1)</f>
        <v/>
      </c>
      <c r="CP95" t="str">
        <f>IF(TASKS!J94="","",INT((TASKS!J94-$E$3)/7)+1)</f>
        <v/>
      </c>
      <c r="CQ95" t="str">
        <f>IF(OR($H95="",TASKS!J94=""),"",INT(($H95-TASKS!J94)/7))</f>
        <v/>
      </c>
    </row>
    <row r="96" spans="1:95" ht="20.100000000000001" customHeight="1">
      <c r="A96" s="14">
        <f>TASKS!A95</f>
        <v>0</v>
      </c>
      <c r="B96" s="14">
        <f>TASKS!B95</f>
        <v>0</v>
      </c>
      <c r="C96" s="14">
        <f>TASKS!C95</f>
        <v>0</v>
      </c>
      <c r="D96" s="15">
        <f>TASKS!D95</f>
        <v>0</v>
      </c>
      <c r="E96" s="14">
        <f>TASKS!E95</f>
        <v>0</v>
      </c>
      <c r="F96" s="14">
        <f>TASKS!F95</f>
        <v>0</v>
      </c>
      <c r="G96" s="16">
        <f>TASKS!G95</f>
        <v>0</v>
      </c>
      <c r="H96" s="16">
        <f>TASKS!H95</f>
        <v>0</v>
      </c>
      <c r="I96" s="17">
        <f>TASKS!K95</f>
        <v>0</v>
      </c>
      <c r="J96" s="14">
        <f>TASKS!L95</f>
        <v>0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L96" t="e">
        <f t="shared" si="3"/>
        <v>#VALUE!</v>
      </c>
      <c r="CM96" t="e">
        <f t="shared" si="4"/>
        <v>#VALUE!</v>
      </c>
      <c r="CN96" t="e">
        <f t="shared" si="5"/>
        <v>#VALUE!</v>
      </c>
      <c r="CO96" t="str">
        <f>IF(TASKS!I95="","",INT((TASKS!I95-$E$3)/7)+1)</f>
        <v/>
      </c>
      <c r="CP96" t="str">
        <f>IF(TASKS!J95="","",INT((TASKS!J95-$E$3)/7)+1)</f>
        <v/>
      </c>
      <c r="CQ96" t="str">
        <f>IF(OR($H96="",TASKS!J95=""),"",INT(($H96-TASKS!J95)/7))</f>
        <v/>
      </c>
    </row>
    <row r="97" spans="1:95" ht="20.100000000000001" customHeight="1">
      <c r="A97" s="14">
        <f>TASKS!A96</f>
        <v>0</v>
      </c>
      <c r="B97" s="14">
        <f>TASKS!B96</f>
        <v>0</v>
      </c>
      <c r="C97" s="14">
        <f>TASKS!C96</f>
        <v>0</v>
      </c>
      <c r="D97" s="15">
        <f>TASKS!D96</f>
        <v>0</v>
      </c>
      <c r="E97" s="14">
        <f>TASKS!E96</f>
        <v>0</v>
      </c>
      <c r="F97" s="14">
        <f>TASKS!F96</f>
        <v>0</v>
      </c>
      <c r="G97" s="16">
        <f>TASKS!G96</f>
        <v>0</v>
      </c>
      <c r="H97" s="16">
        <f>TASKS!H96</f>
        <v>0</v>
      </c>
      <c r="I97" s="17">
        <f>TASKS!K96</f>
        <v>0</v>
      </c>
      <c r="J97" s="14">
        <f>TASKS!L96</f>
        <v>0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L97" t="e">
        <f t="shared" si="3"/>
        <v>#VALUE!</v>
      </c>
      <c r="CM97" t="e">
        <f t="shared" si="4"/>
        <v>#VALUE!</v>
      </c>
      <c r="CN97" t="e">
        <f t="shared" si="5"/>
        <v>#VALUE!</v>
      </c>
      <c r="CO97" t="str">
        <f>IF(TASKS!I96="","",INT((TASKS!I96-$E$3)/7)+1)</f>
        <v/>
      </c>
      <c r="CP97" t="str">
        <f>IF(TASKS!J96="","",INT((TASKS!J96-$E$3)/7)+1)</f>
        <v/>
      </c>
      <c r="CQ97" t="str">
        <f>IF(OR($H97="",TASKS!J96=""),"",INT(($H97-TASKS!J96)/7))</f>
        <v/>
      </c>
    </row>
    <row r="98" spans="1:95" ht="20.100000000000001" customHeight="1">
      <c r="A98" s="14">
        <f>TASKS!A97</f>
        <v>0</v>
      </c>
      <c r="B98" s="14">
        <f>TASKS!B97</f>
        <v>0</v>
      </c>
      <c r="C98" s="14">
        <f>TASKS!C97</f>
        <v>0</v>
      </c>
      <c r="D98" s="15">
        <f>TASKS!D97</f>
        <v>0</v>
      </c>
      <c r="E98" s="14">
        <f>TASKS!E97</f>
        <v>0</v>
      </c>
      <c r="F98" s="14">
        <f>TASKS!F97</f>
        <v>0</v>
      </c>
      <c r="G98" s="16">
        <f>TASKS!G97</f>
        <v>0</v>
      </c>
      <c r="H98" s="16">
        <f>TASKS!H97</f>
        <v>0</v>
      </c>
      <c r="I98" s="17">
        <f>TASKS!K97</f>
        <v>0</v>
      </c>
      <c r="J98" s="14">
        <f>TASKS!L97</f>
        <v>0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L98" t="e">
        <f t="shared" si="3"/>
        <v>#VALUE!</v>
      </c>
      <c r="CM98" t="e">
        <f t="shared" si="4"/>
        <v>#VALUE!</v>
      </c>
      <c r="CN98" t="e">
        <f t="shared" si="5"/>
        <v>#VALUE!</v>
      </c>
      <c r="CO98" t="str">
        <f>IF(TASKS!I97="","",INT((TASKS!I97-$E$3)/7)+1)</f>
        <v/>
      </c>
      <c r="CP98" t="str">
        <f>IF(TASKS!J97="","",INT((TASKS!J97-$E$3)/7)+1)</f>
        <v/>
      </c>
      <c r="CQ98" t="str">
        <f>IF(OR($H98="",TASKS!J97=""),"",INT(($H98-TASKS!J97)/7))</f>
        <v/>
      </c>
    </row>
    <row r="99" spans="1:95" ht="20.100000000000001" customHeight="1">
      <c r="A99" s="14">
        <f>TASKS!A98</f>
        <v>0</v>
      </c>
      <c r="B99" s="14">
        <f>TASKS!B98</f>
        <v>0</v>
      </c>
      <c r="C99" s="14">
        <f>TASKS!C98</f>
        <v>0</v>
      </c>
      <c r="D99" s="15">
        <f>TASKS!D98</f>
        <v>0</v>
      </c>
      <c r="E99" s="14">
        <f>TASKS!E98</f>
        <v>0</v>
      </c>
      <c r="F99" s="14">
        <f>TASKS!F98</f>
        <v>0</v>
      </c>
      <c r="G99" s="16">
        <f>TASKS!G98</f>
        <v>0</v>
      </c>
      <c r="H99" s="16">
        <f>TASKS!H98</f>
        <v>0</v>
      </c>
      <c r="I99" s="17">
        <f>TASKS!K98</f>
        <v>0</v>
      </c>
      <c r="J99" s="14">
        <f>TASKS!L98</f>
        <v>0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L99" t="e">
        <f t="shared" si="3"/>
        <v>#VALUE!</v>
      </c>
      <c r="CM99" t="e">
        <f t="shared" si="4"/>
        <v>#VALUE!</v>
      </c>
      <c r="CN99" t="e">
        <f t="shared" si="5"/>
        <v>#VALUE!</v>
      </c>
      <c r="CO99" t="str">
        <f>IF(TASKS!I98="","",INT((TASKS!I98-$E$3)/7)+1)</f>
        <v/>
      </c>
      <c r="CP99" t="str">
        <f>IF(TASKS!J98="","",INT((TASKS!J98-$E$3)/7)+1)</f>
        <v/>
      </c>
      <c r="CQ99" t="str">
        <f>IF(OR($H99="",TASKS!J98=""),"",INT(($H99-TASKS!J98)/7))</f>
        <v/>
      </c>
    </row>
    <row r="100" spans="1:95" ht="20.100000000000001" customHeight="1">
      <c r="A100" s="14">
        <f>TASKS!A99</f>
        <v>0</v>
      </c>
      <c r="B100" s="14">
        <f>TASKS!B99</f>
        <v>0</v>
      </c>
      <c r="C100" s="14">
        <f>TASKS!C99</f>
        <v>0</v>
      </c>
      <c r="D100" s="15">
        <f>TASKS!D99</f>
        <v>0</v>
      </c>
      <c r="E100" s="14">
        <f>TASKS!E99</f>
        <v>0</v>
      </c>
      <c r="F100" s="14">
        <f>TASKS!F99</f>
        <v>0</v>
      </c>
      <c r="G100" s="16">
        <f>TASKS!G99</f>
        <v>0</v>
      </c>
      <c r="H100" s="16">
        <f>TASKS!H99</f>
        <v>0</v>
      </c>
      <c r="I100" s="17">
        <f>TASKS!K99</f>
        <v>0</v>
      </c>
      <c r="J100" s="14">
        <f>TASKS!L99</f>
        <v>0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L100" t="e">
        <f t="shared" si="3"/>
        <v>#VALUE!</v>
      </c>
      <c r="CM100" t="e">
        <f t="shared" si="4"/>
        <v>#VALUE!</v>
      </c>
      <c r="CN100" t="e">
        <f t="shared" si="5"/>
        <v>#VALUE!</v>
      </c>
      <c r="CO100" t="str">
        <f>IF(TASKS!I99="","",INT((TASKS!I99-$E$3)/7)+1)</f>
        <v/>
      </c>
      <c r="CP100" t="str">
        <f>IF(TASKS!J99="","",INT((TASKS!J99-$E$3)/7)+1)</f>
        <v/>
      </c>
      <c r="CQ100" t="str">
        <f>IF(OR($H100="",TASKS!J99=""),"",INT(($H100-TASKS!J99)/7))</f>
        <v/>
      </c>
    </row>
    <row r="101" spans="1:95" ht="20.100000000000001" customHeight="1">
      <c r="A101" s="14">
        <f>TASKS!A100</f>
        <v>0</v>
      </c>
      <c r="B101" s="14">
        <f>TASKS!B100</f>
        <v>0</v>
      </c>
      <c r="C101" s="14">
        <f>TASKS!C100</f>
        <v>0</v>
      </c>
      <c r="D101" s="15">
        <f>TASKS!D100</f>
        <v>0</v>
      </c>
      <c r="E101" s="14">
        <f>TASKS!E100</f>
        <v>0</v>
      </c>
      <c r="F101" s="14">
        <f>TASKS!F100</f>
        <v>0</v>
      </c>
      <c r="G101" s="16">
        <f>TASKS!G100</f>
        <v>0</v>
      </c>
      <c r="H101" s="16">
        <f>TASKS!H100</f>
        <v>0</v>
      </c>
      <c r="I101" s="17">
        <f>TASKS!K100</f>
        <v>0</v>
      </c>
      <c r="J101" s="14">
        <f>TASKS!L100</f>
        <v>0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L101" t="e">
        <f t="shared" si="3"/>
        <v>#VALUE!</v>
      </c>
      <c r="CM101" t="e">
        <f t="shared" si="4"/>
        <v>#VALUE!</v>
      </c>
      <c r="CN101" t="e">
        <f t="shared" si="5"/>
        <v>#VALUE!</v>
      </c>
      <c r="CO101" t="str">
        <f>IF(TASKS!I100="","",INT((TASKS!I100-$E$3)/7)+1)</f>
        <v/>
      </c>
      <c r="CP101" t="str">
        <f>IF(TASKS!J100="","",INT((TASKS!J100-$E$3)/7)+1)</f>
        <v/>
      </c>
      <c r="CQ101" t="str">
        <f>IF(OR($H101="",TASKS!J100=""),"",INT(($H101-TASKS!J100)/7))</f>
        <v/>
      </c>
    </row>
    <row r="102" spans="1:95" ht="20.100000000000001" customHeight="1">
      <c r="A102" s="14">
        <f>TASKS!A101</f>
        <v>0</v>
      </c>
      <c r="B102" s="14">
        <f>TASKS!B101</f>
        <v>0</v>
      </c>
      <c r="C102" s="14">
        <f>TASKS!C101</f>
        <v>0</v>
      </c>
      <c r="D102" s="15">
        <f>TASKS!D101</f>
        <v>0</v>
      </c>
      <c r="E102" s="14">
        <f>TASKS!E101</f>
        <v>0</v>
      </c>
      <c r="F102" s="14">
        <f>TASKS!F101</f>
        <v>0</v>
      </c>
      <c r="G102" s="16">
        <f>TASKS!G101</f>
        <v>0</v>
      </c>
      <c r="H102" s="16">
        <f>TASKS!H101</f>
        <v>0</v>
      </c>
      <c r="I102" s="17">
        <f>TASKS!K101</f>
        <v>0</v>
      </c>
      <c r="J102" s="14">
        <f>TASKS!L101</f>
        <v>0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L102" t="e">
        <f t="shared" si="3"/>
        <v>#VALUE!</v>
      </c>
      <c r="CM102" t="e">
        <f t="shared" si="4"/>
        <v>#VALUE!</v>
      </c>
      <c r="CN102" t="e">
        <f t="shared" si="5"/>
        <v>#VALUE!</v>
      </c>
      <c r="CO102" t="str">
        <f>IF(TASKS!I101="","",INT((TASKS!I101-$E$3)/7)+1)</f>
        <v/>
      </c>
      <c r="CP102" t="str">
        <f>IF(TASKS!J101="","",INT((TASKS!J101-$E$3)/7)+1)</f>
        <v/>
      </c>
      <c r="CQ102" t="str">
        <f>IF(OR($H102="",TASKS!J101=""),"",INT(($H102-TASKS!J101)/7))</f>
        <v/>
      </c>
    </row>
    <row r="103" spans="1:95" ht="20.100000000000001" customHeight="1">
      <c r="A103" s="14">
        <f>TASKS!A102</f>
        <v>0</v>
      </c>
      <c r="B103" s="14">
        <f>TASKS!B102</f>
        <v>0</v>
      </c>
      <c r="C103" s="14">
        <f>TASKS!C102</f>
        <v>0</v>
      </c>
      <c r="D103" s="15">
        <f>TASKS!D102</f>
        <v>0</v>
      </c>
      <c r="E103" s="14">
        <f>TASKS!E102</f>
        <v>0</v>
      </c>
      <c r="F103" s="14">
        <f>TASKS!F102</f>
        <v>0</v>
      </c>
      <c r="G103" s="16">
        <f>TASKS!G102</f>
        <v>0</v>
      </c>
      <c r="H103" s="16">
        <f>TASKS!H102</f>
        <v>0</v>
      </c>
      <c r="I103" s="17">
        <f>TASKS!K102</f>
        <v>0</v>
      </c>
      <c r="J103" s="14">
        <f>TASKS!L102</f>
        <v>0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L103" t="e">
        <f t="shared" si="3"/>
        <v>#VALUE!</v>
      </c>
      <c r="CM103" t="e">
        <f t="shared" si="4"/>
        <v>#VALUE!</v>
      </c>
      <c r="CN103" t="e">
        <f t="shared" si="5"/>
        <v>#VALUE!</v>
      </c>
      <c r="CO103" t="str">
        <f>IF(TASKS!I102="","",INT((TASKS!I102-$E$3)/7)+1)</f>
        <v/>
      </c>
      <c r="CP103" t="str">
        <f>IF(TASKS!J102="","",INT((TASKS!J102-$E$3)/7)+1)</f>
        <v/>
      </c>
      <c r="CQ103" t="str">
        <f>IF(OR($H103="",TASKS!J102=""),"",INT(($H103-TASKS!J102)/7))</f>
        <v/>
      </c>
    </row>
    <row r="104" spans="1:95" ht="20.100000000000001" customHeight="1">
      <c r="A104" s="14">
        <f>TASKS!A103</f>
        <v>0</v>
      </c>
      <c r="B104" s="14">
        <f>TASKS!B103</f>
        <v>0</v>
      </c>
      <c r="C104" s="14">
        <f>TASKS!C103</f>
        <v>0</v>
      </c>
      <c r="D104" s="15">
        <f>TASKS!D103</f>
        <v>0</v>
      </c>
      <c r="E104" s="14">
        <f>TASKS!E103</f>
        <v>0</v>
      </c>
      <c r="F104" s="14">
        <f>TASKS!F103</f>
        <v>0</v>
      </c>
      <c r="G104" s="16">
        <f>TASKS!G103</f>
        <v>0</v>
      </c>
      <c r="H104" s="16">
        <f>TASKS!H103</f>
        <v>0</v>
      </c>
      <c r="I104" s="17">
        <f>TASKS!K103</f>
        <v>0</v>
      </c>
      <c r="J104" s="14">
        <f>TASKS!L103</f>
        <v>0</v>
      </c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L104" t="e">
        <f t="shared" si="3"/>
        <v>#VALUE!</v>
      </c>
      <c r="CM104" t="e">
        <f t="shared" si="4"/>
        <v>#VALUE!</v>
      </c>
      <c r="CN104" t="e">
        <f t="shared" si="5"/>
        <v>#VALUE!</v>
      </c>
      <c r="CO104" t="str">
        <f>IF(TASKS!I103="","",INT((TASKS!I103-$E$3)/7)+1)</f>
        <v/>
      </c>
      <c r="CP104" t="str">
        <f>IF(TASKS!J103="","",INT((TASKS!J103-$E$3)/7)+1)</f>
        <v/>
      </c>
      <c r="CQ104" t="str">
        <f>IF(OR($H104="",TASKS!J103=""),"",INT(($H104-TASKS!J103)/7))</f>
        <v/>
      </c>
    </row>
    <row r="105" spans="1:95" ht="20.100000000000001" customHeight="1">
      <c r="A105" s="14">
        <f>TASKS!A104</f>
        <v>0</v>
      </c>
      <c r="B105" s="14">
        <f>TASKS!B104</f>
        <v>0</v>
      </c>
      <c r="C105" s="14">
        <f>TASKS!C104</f>
        <v>0</v>
      </c>
      <c r="D105" s="15">
        <f>TASKS!D104</f>
        <v>0</v>
      </c>
      <c r="E105" s="14">
        <f>TASKS!E104</f>
        <v>0</v>
      </c>
      <c r="F105" s="14">
        <f>TASKS!F104</f>
        <v>0</v>
      </c>
      <c r="G105" s="16">
        <f>TASKS!G104</f>
        <v>0</v>
      </c>
      <c r="H105" s="16">
        <f>TASKS!H104</f>
        <v>0</v>
      </c>
      <c r="I105" s="17">
        <f>TASKS!K104</f>
        <v>0</v>
      </c>
      <c r="J105" s="14">
        <f>TASKS!L104</f>
        <v>0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L105" t="e">
        <f t="shared" si="3"/>
        <v>#VALUE!</v>
      </c>
      <c r="CM105" t="e">
        <f t="shared" si="4"/>
        <v>#VALUE!</v>
      </c>
      <c r="CN105" t="e">
        <f t="shared" si="5"/>
        <v>#VALUE!</v>
      </c>
      <c r="CO105" t="str">
        <f>IF(TASKS!I104="","",INT((TASKS!I104-$E$3)/7)+1)</f>
        <v/>
      </c>
      <c r="CP105" t="str">
        <f>IF(TASKS!J104="","",INT((TASKS!J104-$E$3)/7)+1)</f>
        <v/>
      </c>
      <c r="CQ105" t="str">
        <f>IF(OR($H105="",TASKS!J104=""),"",INT(($H105-TASKS!J104)/7))</f>
        <v/>
      </c>
    </row>
    <row r="106" spans="1:95" ht="20.100000000000001" customHeight="1">
      <c r="A106" s="14">
        <f>TASKS!A105</f>
        <v>0</v>
      </c>
      <c r="B106" s="14">
        <f>TASKS!B105</f>
        <v>0</v>
      </c>
      <c r="C106" s="14">
        <f>TASKS!C105</f>
        <v>0</v>
      </c>
      <c r="D106" s="15">
        <f>TASKS!D105</f>
        <v>0</v>
      </c>
      <c r="E106" s="14">
        <f>TASKS!E105</f>
        <v>0</v>
      </c>
      <c r="F106" s="14">
        <f>TASKS!F105</f>
        <v>0</v>
      </c>
      <c r="G106" s="16">
        <f>TASKS!G105</f>
        <v>0</v>
      </c>
      <c r="H106" s="16">
        <f>TASKS!H105</f>
        <v>0</v>
      </c>
      <c r="I106" s="17">
        <f>TASKS!K105</f>
        <v>0</v>
      </c>
      <c r="J106" s="14">
        <f>TASKS!L105</f>
        <v>0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L106" t="e">
        <f t="shared" si="3"/>
        <v>#VALUE!</v>
      </c>
      <c r="CM106" t="e">
        <f t="shared" si="4"/>
        <v>#VALUE!</v>
      </c>
      <c r="CN106" t="e">
        <f t="shared" si="5"/>
        <v>#VALUE!</v>
      </c>
      <c r="CO106" t="str">
        <f>IF(TASKS!I105="","",INT((TASKS!I105-$E$3)/7)+1)</f>
        <v/>
      </c>
      <c r="CP106" t="str">
        <f>IF(TASKS!J105="","",INT((TASKS!J105-$E$3)/7)+1)</f>
        <v/>
      </c>
      <c r="CQ106" t="str">
        <f>IF(OR($H106="",TASKS!J105=""),"",INT(($H106-TASKS!J105)/7))</f>
        <v/>
      </c>
    </row>
    <row r="107" spans="1:95" ht="20.100000000000001" customHeight="1">
      <c r="A107" s="14">
        <f>TASKS!A106</f>
        <v>0</v>
      </c>
      <c r="B107" s="14">
        <f>TASKS!B106</f>
        <v>0</v>
      </c>
      <c r="C107" s="14">
        <f>TASKS!C106</f>
        <v>0</v>
      </c>
      <c r="D107" s="15">
        <f>TASKS!D106</f>
        <v>0</v>
      </c>
      <c r="E107" s="14">
        <f>TASKS!E106</f>
        <v>0</v>
      </c>
      <c r="F107" s="14">
        <f>TASKS!F106</f>
        <v>0</v>
      </c>
      <c r="G107" s="16">
        <f>TASKS!G106</f>
        <v>0</v>
      </c>
      <c r="H107" s="16">
        <f>TASKS!H106</f>
        <v>0</v>
      </c>
      <c r="I107" s="17">
        <f>TASKS!K106</f>
        <v>0</v>
      </c>
      <c r="J107" s="14">
        <f>TASKS!L106</f>
        <v>0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L107" t="e">
        <f t="shared" si="3"/>
        <v>#VALUE!</v>
      </c>
      <c r="CM107" t="e">
        <f t="shared" si="4"/>
        <v>#VALUE!</v>
      </c>
      <c r="CN107" t="e">
        <f t="shared" si="5"/>
        <v>#VALUE!</v>
      </c>
      <c r="CO107" t="str">
        <f>IF(TASKS!I106="","",INT((TASKS!I106-$E$3)/7)+1)</f>
        <v/>
      </c>
      <c r="CP107" t="str">
        <f>IF(TASKS!J106="","",INT((TASKS!J106-$E$3)/7)+1)</f>
        <v/>
      </c>
      <c r="CQ107" t="str">
        <f>IF(OR($H107="",TASKS!J106=""),"",INT(($H107-TASKS!J106)/7))</f>
        <v/>
      </c>
    </row>
    <row r="108" spans="1:95" ht="20.100000000000001" customHeight="1">
      <c r="A108" s="14">
        <f>TASKS!A107</f>
        <v>0</v>
      </c>
      <c r="B108" s="14">
        <f>TASKS!B107</f>
        <v>0</v>
      </c>
      <c r="C108" s="14">
        <f>TASKS!C107</f>
        <v>0</v>
      </c>
      <c r="D108" s="15">
        <f>TASKS!D107</f>
        <v>0</v>
      </c>
      <c r="E108" s="14">
        <f>TASKS!E107</f>
        <v>0</v>
      </c>
      <c r="F108" s="14">
        <f>TASKS!F107</f>
        <v>0</v>
      </c>
      <c r="G108" s="16">
        <f>TASKS!G107</f>
        <v>0</v>
      </c>
      <c r="H108" s="16">
        <f>TASKS!H107</f>
        <v>0</v>
      </c>
      <c r="I108" s="17">
        <f>TASKS!K107</f>
        <v>0</v>
      </c>
      <c r="J108" s="14">
        <f>TASKS!L107</f>
        <v>0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L108" t="e">
        <f t="shared" si="3"/>
        <v>#VALUE!</v>
      </c>
      <c r="CM108" t="e">
        <f t="shared" si="4"/>
        <v>#VALUE!</v>
      </c>
      <c r="CN108" t="e">
        <f t="shared" si="5"/>
        <v>#VALUE!</v>
      </c>
      <c r="CO108" t="str">
        <f>IF(TASKS!I107="","",INT((TASKS!I107-$E$3)/7)+1)</f>
        <v/>
      </c>
      <c r="CP108" t="str">
        <f>IF(TASKS!J107="","",INT((TASKS!J107-$E$3)/7)+1)</f>
        <v/>
      </c>
      <c r="CQ108" t="str">
        <f>IF(OR($H108="",TASKS!J107=""),"",INT(($H108-TASKS!J107)/7))</f>
        <v/>
      </c>
    </row>
    <row r="109" spans="1:95" ht="20.100000000000001" customHeight="1">
      <c r="A109" s="14">
        <f>TASKS!A108</f>
        <v>0</v>
      </c>
      <c r="B109" s="14">
        <f>TASKS!B108</f>
        <v>0</v>
      </c>
      <c r="C109" s="14">
        <f>TASKS!C108</f>
        <v>0</v>
      </c>
      <c r="D109" s="15">
        <f>TASKS!D108</f>
        <v>0</v>
      </c>
      <c r="E109" s="14">
        <f>TASKS!E108</f>
        <v>0</v>
      </c>
      <c r="F109" s="14">
        <f>TASKS!F108</f>
        <v>0</v>
      </c>
      <c r="G109" s="16">
        <f>TASKS!G108</f>
        <v>0</v>
      </c>
      <c r="H109" s="16">
        <f>TASKS!H108</f>
        <v>0</v>
      </c>
      <c r="I109" s="17">
        <f>TASKS!K108</f>
        <v>0</v>
      </c>
      <c r="J109" s="14">
        <f>TASKS!L108</f>
        <v>0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L109" t="e">
        <f t="shared" si="3"/>
        <v>#VALUE!</v>
      </c>
      <c r="CM109" t="e">
        <f t="shared" si="4"/>
        <v>#VALUE!</v>
      </c>
      <c r="CN109" t="e">
        <f t="shared" si="5"/>
        <v>#VALUE!</v>
      </c>
      <c r="CO109" t="str">
        <f>IF(TASKS!I108="","",INT((TASKS!I108-$E$3)/7)+1)</f>
        <v/>
      </c>
      <c r="CP109" t="str">
        <f>IF(TASKS!J108="","",INT((TASKS!J108-$E$3)/7)+1)</f>
        <v/>
      </c>
      <c r="CQ109" t="str">
        <f>IF(OR($H109="",TASKS!J108=""),"",INT(($H109-TASKS!J108)/7))</f>
        <v/>
      </c>
    </row>
    <row r="110" spans="1:95" ht="20.100000000000001" customHeight="1">
      <c r="A110" s="14">
        <f>TASKS!A109</f>
        <v>0</v>
      </c>
      <c r="B110" s="14">
        <f>TASKS!B109</f>
        <v>0</v>
      </c>
      <c r="C110" s="14">
        <f>TASKS!C109</f>
        <v>0</v>
      </c>
      <c r="D110" s="15">
        <f>TASKS!D109</f>
        <v>0</v>
      </c>
      <c r="E110" s="14">
        <f>TASKS!E109</f>
        <v>0</v>
      </c>
      <c r="F110" s="14">
        <f>TASKS!F109</f>
        <v>0</v>
      </c>
      <c r="G110" s="16">
        <f>TASKS!G109</f>
        <v>0</v>
      </c>
      <c r="H110" s="16">
        <f>TASKS!H109</f>
        <v>0</v>
      </c>
      <c r="I110" s="17">
        <f>TASKS!K109</f>
        <v>0</v>
      </c>
      <c r="J110" s="14">
        <f>TASKS!L109</f>
        <v>0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L110" t="e">
        <f t="shared" si="3"/>
        <v>#VALUE!</v>
      </c>
      <c r="CM110" t="e">
        <f t="shared" si="4"/>
        <v>#VALUE!</v>
      </c>
      <c r="CN110" t="e">
        <f t="shared" si="5"/>
        <v>#VALUE!</v>
      </c>
      <c r="CO110" t="str">
        <f>IF(TASKS!I109="","",INT((TASKS!I109-$E$3)/7)+1)</f>
        <v/>
      </c>
      <c r="CP110" t="str">
        <f>IF(TASKS!J109="","",INT((TASKS!J109-$E$3)/7)+1)</f>
        <v/>
      </c>
      <c r="CQ110" t="str">
        <f>IF(OR($H110="",TASKS!J109=""),"",INT(($H110-TASKS!J109)/7))</f>
        <v/>
      </c>
    </row>
    <row r="111" spans="1:95" ht="20.100000000000001" customHeight="1">
      <c r="A111" s="14">
        <f>TASKS!A110</f>
        <v>0</v>
      </c>
      <c r="B111" s="14">
        <f>TASKS!B110</f>
        <v>0</v>
      </c>
      <c r="C111" s="14">
        <f>TASKS!C110</f>
        <v>0</v>
      </c>
      <c r="D111" s="15">
        <f>TASKS!D110</f>
        <v>0</v>
      </c>
      <c r="E111" s="14">
        <f>TASKS!E110</f>
        <v>0</v>
      </c>
      <c r="F111" s="14">
        <f>TASKS!F110</f>
        <v>0</v>
      </c>
      <c r="G111" s="16">
        <f>TASKS!G110</f>
        <v>0</v>
      </c>
      <c r="H111" s="16">
        <f>TASKS!H110</f>
        <v>0</v>
      </c>
      <c r="I111" s="17">
        <f>TASKS!K110</f>
        <v>0</v>
      </c>
      <c r="J111" s="14">
        <f>TASKS!L110</f>
        <v>0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L111" t="e">
        <f t="shared" si="3"/>
        <v>#VALUE!</v>
      </c>
      <c r="CM111" t="e">
        <f t="shared" si="4"/>
        <v>#VALUE!</v>
      </c>
      <c r="CN111" t="e">
        <f t="shared" si="5"/>
        <v>#VALUE!</v>
      </c>
      <c r="CO111" t="str">
        <f>IF(TASKS!I110="","",INT((TASKS!I110-$E$3)/7)+1)</f>
        <v/>
      </c>
      <c r="CP111" t="str">
        <f>IF(TASKS!J110="","",INT((TASKS!J110-$E$3)/7)+1)</f>
        <v/>
      </c>
      <c r="CQ111" t="str">
        <f>IF(OR($H111="",TASKS!J110=""),"",INT(($H111-TASKS!J110)/7))</f>
        <v/>
      </c>
    </row>
    <row r="112" spans="1:95" ht="20.100000000000001" customHeight="1">
      <c r="A112" s="14">
        <f>TASKS!A111</f>
        <v>0</v>
      </c>
      <c r="B112" s="14">
        <f>TASKS!B111</f>
        <v>0</v>
      </c>
      <c r="C112" s="14">
        <f>TASKS!C111</f>
        <v>0</v>
      </c>
      <c r="D112" s="15">
        <f>TASKS!D111</f>
        <v>0</v>
      </c>
      <c r="E112" s="14">
        <f>TASKS!E111</f>
        <v>0</v>
      </c>
      <c r="F112" s="14">
        <f>TASKS!F111</f>
        <v>0</v>
      </c>
      <c r="G112" s="16">
        <f>TASKS!G111</f>
        <v>0</v>
      </c>
      <c r="H112" s="16">
        <f>TASKS!H111</f>
        <v>0</v>
      </c>
      <c r="I112" s="17">
        <f>TASKS!K111</f>
        <v>0</v>
      </c>
      <c r="J112" s="14">
        <f>TASKS!L111</f>
        <v>0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L112" t="e">
        <f t="shared" si="3"/>
        <v>#VALUE!</v>
      </c>
      <c r="CM112" t="e">
        <f t="shared" si="4"/>
        <v>#VALUE!</v>
      </c>
      <c r="CN112" t="e">
        <f t="shared" si="5"/>
        <v>#VALUE!</v>
      </c>
      <c r="CO112" t="str">
        <f>IF(TASKS!I111="","",INT((TASKS!I111-$E$3)/7)+1)</f>
        <v/>
      </c>
      <c r="CP112" t="str">
        <f>IF(TASKS!J111="","",INT((TASKS!J111-$E$3)/7)+1)</f>
        <v/>
      </c>
      <c r="CQ112" t="str">
        <f>IF(OR($H112="",TASKS!J111=""),"",INT(($H112-TASKS!J111)/7))</f>
        <v/>
      </c>
    </row>
    <row r="113" spans="1:95" ht="20.100000000000001" customHeight="1">
      <c r="A113" s="14">
        <f>TASKS!A112</f>
        <v>0</v>
      </c>
      <c r="B113" s="14">
        <f>TASKS!B112</f>
        <v>0</v>
      </c>
      <c r="C113" s="14">
        <f>TASKS!C112</f>
        <v>0</v>
      </c>
      <c r="D113" s="15">
        <f>TASKS!D112</f>
        <v>0</v>
      </c>
      <c r="E113" s="14">
        <f>TASKS!E112</f>
        <v>0</v>
      </c>
      <c r="F113" s="14">
        <f>TASKS!F112</f>
        <v>0</v>
      </c>
      <c r="G113" s="16">
        <f>TASKS!G112</f>
        <v>0</v>
      </c>
      <c r="H113" s="16">
        <f>TASKS!H112</f>
        <v>0</v>
      </c>
      <c r="I113" s="17">
        <f>TASKS!K112</f>
        <v>0</v>
      </c>
      <c r="J113" s="14">
        <f>TASKS!L112</f>
        <v>0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L113" t="e">
        <f t="shared" si="3"/>
        <v>#VALUE!</v>
      </c>
      <c r="CM113" t="e">
        <f t="shared" si="4"/>
        <v>#VALUE!</v>
      </c>
      <c r="CN113" t="e">
        <f t="shared" si="5"/>
        <v>#VALUE!</v>
      </c>
      <c r="CO113" t="str">
        <f>IF(TASKS!I112="","",INT((TASKS!I112-$E$3)/7)+1)</f>
        <v/>
      </c>
      <c r="CP113" t="str">
        <f>IF(TASKS!J112="","",INT((TASKS!J112-$E$3)/7)+1)</f>
        <v/>
      </c>
      <c r="CQ113" t="str">
        <f>IF(OR($H113="",TASKS!J112=""),"",INT(($H113-TASKS!J112)/7))</f>
        <v/>
      </c>
    </row>
    <row r="114" spans="1:95" ht="20.100000000000001" customHeight="1">
      <c r="A114" s="14">
        <f>TASKS!A113</f>
        <v>0</v>
      </c>
      <c r="B114" s="14">
        <f>TASKS!B113</f>
        <v>0</v>
      </c>
      <c r="C114" s="14">
        <f>TASKS!C113</f>
        <v>0</v>
      </c>
      <c r="D114" s="15">
        <f>TASKS!D113</f>
        <v>0</v>
      </c>
      <c r="E114" s="14">
        <f>TASKS!E113</f>
        <v>0</v>
      </c>
      <c r="F114" s="14">
        <f>TASKS!F113</f>
        <v>0</v>
      </c>
      <c r="G114" s="16">
        <f>TASKS!G113</f>
        <v>0</v>
      </c>
      <c r="H114" s="16">
        <f>TASKS!H113</f>
        <v>0</v>
      </c>
      <c r="I114" s="17">
        <f>TASKS!K113</f>
        <v>0</v>
      </c>
      <c r="J114" s="14">
        <f>TASKS!L113</f>
        <v>0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L114" t="e">
        <f t="shared" si="3"/>
        <v>#VALUE!</v>
      </c>
      <c r="CM114" t="e">
        <f t="shared" si="4"/>
        <v>#VALUE!</v>
      </c>
      <c r="CN114" t="e">
        <f t="shared" si="5"/>
        <v>#VALUE!</v>
      </c>
      <c r="CO114" t="str">
        <f>IF(TASKS!I113="","",INT((TASKS!I113-$E$3)/7)+1)</f>
        <v/>
      </c>
      <c r="CP114" t="str">
        <f>IF(TASKS!J113="","",INT((TASKS!J113-$E$3)/7)+1)</f>
        <v/>
      </c>
      <c r="CQ114" t="str">
        <f>IF(OR($H114="",TASKS!J113=""),"",INT(($H114-TASKS!J113)/7))</f>
        <v/>
      </c>
    </row>
    <row r="115" spans="1:95" ht="20.100000000000001" customHeight="1">
      <c r="A115" s="14">
        <f>TASKS!A114</f>
        <v>0</v>
      </c>
      <c r="B115" s="14">
        <f>TASKS!B114</f>
        <v>0</v>
      </c>
      <c r="C115" s="14">
        <f>TASKS!C114</f>
        <v>0</v>
      </c>
      <c r="D115" s="15">
        <f>TASKS!D114</f>
        <v>0</v>
      </c>
      <c r="E115" s="14">
        <f>TASKS!E114</f>
        <v>0</v>
      </c>
      <c r="F115" s="14">
        <f>TASKS!F114</f>
        <v>0</v>
      </c>
      <c r="G115" s="16">
        <f>TASKS!G114</f>
        <v>0</v>
      </c>
      <c r="H115" s="16">
        <f>TASKS!H114</f>
        <v>0</v>
      </c>
      <c r="I115" s="17">
        <f>TASKS!K114</f>
        <v>0</v>
      </c>
      <c r="J115" s="14">
        <f>TASKS!L114</f>
        <v>0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L115" t="e">
        <f t="shared" si="3"/>
        <v>#VALUE!</v>
      </c>
      <c r="CM115" t="e">
        <f t="shared" si="4"/>
        <v>#VALUE!</v>
      </c>
      <c r="CN115" t="e">
        <f t="shared" si="5"/>
        <v>#VALUE!</v>
      </c>
      <c r="CO115" t="str">
        <f>IF(TASKS!I114="","",INT((TASKS!I114-$E$3)/7)+1)</f>
        <v/>
      </c>
      <c r="CP115" t="str">
        <f>IF(TASKS!J114="","",INT((TASKS!J114-$E$3)/7)+1)</f>
        <v/>
      </c>
      <c r="CQ115" t="str">
        <f>IF(OR($H115="",TASKS!J114=""),"",INT(($H115-TASKS!J114)/7))</f>
        <v/>
      </c>
    </row>
    <row r="116" spans="1:95" ht="20.100000000000001" customHeight="1">
      <c r="A116" s="14">
        <f>TASKS!A115</f>
        <v>0</v>
      </c>
      <c r="B116" s="14">
        <f>TASKS!B115</f>
        <v>0</v>
      </c>
      <c r="C116" s="14">
        <f>TASKS!C115</f>
        <v>0</v>
      </c>
      <c r="D116" s="15">
        <f>TASKS!D115</f>
        <v>0</v>
      </c>
      <c r="E116" s="14">
        <f>TASKS!E115</f>
        <v>0</v>
      </c>
      <c r="F116" s="14">
        <f>TASKS!F115</f>
        <v>0</v>
      </c>
      <c r="G116" s="16">
        <f>TASKS!G115</f>
        <v>0</v>
      </c>
      <c r="H116" s="16">
        <f>TASKS!H115</f>
        <v>0</v>
      </c>
      <c r="I116" s="17">
        <f>TASKS!K115</f>
        <v>0</v>
      </c>
      <c r="J116" s="14">
        <f>TASKS!L115</f>
        <v>0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L116" t="e">
        <f t="shared" si="3"/>
        <v>#VALUE!</v>
      </c>
      <c r="CM116" t="e">
        <f t="shared" si="4"/>
        <v>#VALUE!</v>
      </c>
      <c r="CN116" t="e">
        <f t="shared" si="5"/>
        <v>#VALUE!</v>
      </c>
      <c r="CO116" t="str">
        <f>IF(TASKS!I115="","",INT((TASKS!I115-$E$3)/7)+1)</f>
        <v/>
      </c>
      <c r="CP116" t="str">
        <f>IF(TASKS!J115="","",INT((TASKS!J115-$E$3)/7)+1)</f>
        <v/>
      </c>
      <c r="CQ116" t="str">
        <f>IF(OR($H116="",TASKS!J115=""),"",INT(($H116-TASKS!J115)/7))</f>
        <v/>
      </c>
    </row>
    <row r="117" spans="1:95" ht="20.100000000000001" customHeight="1">
      <c r="A117" s="14">
        <f>TASKS!A116</f>
        <v>0</v>
      </c>
      <c r="B117" s="14">
        <f>TASKS!B116</f>
        <v>0</v>
      </c>
      <c r="C117" s="14">
        <f>TASKS!C116</f>
        <v>0</v>
      </c>
      <c r="D117" s="15">
        <f>TASKS!D116</f>
        <v>0</v>
      </c>
      <c r="E117" s="14">
        <f>TASKS!E116</f>
        <v>0</v>
      </c>
      <c r="F117" s="14">
        <f>TASKS!F116</f>
        <v>0</v>
      </c>
      <c r="G117" s="16">
        <f>TASKS!G116</f>
        <v>0</v>
      </c>
      <c r="H117" s="16">
        <f>TASKS!H116</f>
        <v>0</v>
      </c>
      <c r="I117" s="17">
        <f>TASKS!K116</f>
        <v>0</v>
      </c>
      <c r="J117" s="14">
        <f>TASKS!L116</f>
        <v>0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L117" t="e">
        <f t="shared" si="3"/>
        <v>#VALUE!</v>
      </c>
      <c r="CM117" t="e">
        <f t="shared" si="4"/>
        <v>#VALUE!</v>
      </c>
      <c r="CN117" t="e">
        <f t="shared" si="5"/>
        <v>#VALUE!</v>
      </c>
      <c r="CO117" t="str">
        <f>IF(TASKS!I116="","",INT((TASKS!I116-$E$3)/7)+1)</f>
        <v/>
      </c>
      <c r="CP117" t="str">
        <f>IF(TASKS!J116="","",INT((TASKS!J116-$E$3)/7)+1)</f>
        <v/>
      </c>
      <c r="CQ117" t="str">
        <f>IF(OR($H117="",TASKS!J116=""),"",INT(($H117-TASKS!J116)/7))</f>
        <v/>
      </c>
    </row>
    <row r="118" spans="1:95" ht="20.100000000000001" customHeight="1">
      <c r="A118" s="14">
        <f>TASKS!A117</f>
        <v>0</v>
      </c>
      <c r="B118" s="14">
        <f>TASKS!B117</f>
        <v>0</v>
      </c>
      <c r="C118" s="14">
        <f>TASKS!C117</f>
        <v>0</v>
      </c>
      <c r="D118" s="15">
        <f>TASKS!D117</f>
        <v>0</v>
      </c>
      <c r="E118" s="14">
        <f>TASKS!E117</f>
        <v>0</v>
      </c>
      <c r="F118" s="14">
        <f>TASKS!F117</f>
        <v>0</v>
      </c>
      <c r="G118" s="16">
        <f>TASKS!G117</f>
        <v>0</v>
      </c>
      <c r="H118" s="16">
        <f>TASKS!H117</f>
        <v>0</v>
      </c>
      <c r="I118" s="17">
        <f>TASKS!K117</f>
        <v>0</v>
      </c>
      <c r="J118" s="14">
        <f>TASKS!L117</f>
        <v>0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L118" t="e">
        <f t="shared" si="3"/>
        <v>#VALUE!</v>
      </c>
      <c r="CM118" t="e">
        <f t="shared" si="4"/>
        <v>#VALUE!</v>
      </c>
      <c r="CN118" t="e">
        <f t="shared" si="5"/>
        <v>#VALUE!</v>
      </c>
      <c r="CO118" t="str">
        <f>IF(TASKS!I117="","",INT((TASKS!I117-$E$3)/7)+1)</f>
        <v/>
      </c>
      <c r="CP118" t="str">
        <f>IF(TASKS!J117="","",INT((TASKS!J117-$E$3)/7)+1)</f>
        <v/>
      </c>
      <c r="CQ118" t="str">
        <f>IF(OR($H118="",TASKS!J117=""),"",INT(($H118-TASKS!J117)/7))</f>
        <v/>
      </c>
    </row>
    <row r="119" spans="1:95" ht="20.100000000000001" customHeight="1">
      <c r="A119" s="14">
        <f>TASKS!A118</f>
        <v>0</v>
      </c>
      <c r="B119" s="14">
        <f>TASKS!B118</f>
        <v>0</v>
      </c>
      <c r="C119" s="14">
        <f>TASKS!C118</f>
        <v>0</v>
      </c>
      <c r="D119" s="15">
        <f>TASKS!D118</f>
        <v>0</v>
      </c>
      <c r="E119" s="14">
        <f>TASKS!E118</f>
        <v>0</v>
      </c>
      <c r="F119" s="14">
        <f>TASKS!F118</f>
        <v>0</v>
      </c>
      <c r="G119" s="16">
        <f>TASKS!G118</f>
        <v>0</v>
      </c>
      <c r="H119" s="16">
        <f>TASKS!H118</f>
        <v>0</v>
      </c>
      <c r="I119" s="17">
        <f>TASKS!K118</f>
        <v>0</v>
      </c>
      <c r="J119" s="14">
        <f>TASKS!L118</f>
        <v>0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L119" t="e">
        <f t="shared" si="3"/>
        <v>#VALUE!</v>
      </c>
      <c r="CM119" t="e">
        <f t="shared" si="4"/>
        <v>#VALUE!</v>
      </c>
      <c r="CN119" t="e">
        <f t="shared" si="5"/>
        <v>#VALUE!</v>
      </c>
      <c r="CO119" t="str">
        <f>IF(TASKS!I118="","",INT((TASKS!I118-$E$3)/7)+1)</f>
        <v/>
      </c>
      <c r="CP119" t="str">
        <f>IF(TASKS!J118="","",INT((TASKS!J118-$E$3)/7)+1)</f>
        <v/>
      </c>
      <c r="CQ119" t="str">
        <f>IF(OR($H119="",TASKS!J118=""),"",INT(($H119-TASKS!J118)/7))</f>
        <v/>
      </c>
    </row>
    <row r="120" spans="1:95" ht="20.100000000000001" customHeight="1">
      <c r="A120" s="14">
        <f>TASKS!A119</f>
        <v>0</v>
      </c>
      <c r="B120" s="14">
        <f>TASKS!B119</f>
        <v>0</v>
      </c>
      <c r="C120" s="14">
        <f>TASKS!C119</f>
        <v>0</v>
      </c>
      <c r="D120" s="15">
        <f>TASKS!D119</f>
        <v>0</v>
      </c>
      <c r="E120" s="14">
        <f>TASKS!E119</f>
        <v>0</v>
      </c>
      <c r="F120" s="14">
        <f>TASKS!F119</f>
        <v>0</v>
      </c>
      <c r="G120" s="16">
        <f>TASKS!G119</f>
        <v>0</v>
      </c>
      <c r="H120" s="16">
        <f>TASKS!H119</f>
        <v>0</v>
      </c>
      <c r="I120" s="17">
        <f>TASKS!K119</f>
        <v>0</v>
      </c>
      <c r="J120" s="14">
        <f>TASKS!L119</f>
        <v>0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L120" t="e">
        <f t="shared" si="3"/>
        <v>#VALUE!</v>
      </c>
      <c r="CM120" t="e">
        <f t="shared" si="4"/>
        <v>#VALUE!</v>
      </c>
      <c r="CN120" t="e">
        <f t="shared" si="5"/>
        <v>#VALUE!</v>
      </c>
      <c r="CO120" t="str">
        <f>IF(TASKS!I119="","",INT((TASKS!I119-$E$3)/7)+1)</f>
        <v/>
      </c>
      <c r="CP120" t="str">
        <f>IF(TASKS!J119="","",INT((TASKS!J119-$E$3)/7)+1)</f>
        <v/>
      </c>
      <c r="CQ120" t="str">
        <f>IF(OR($H120="",TASKS!J119=""),"",INT(($H120-TASKS!J119)/7))</f>
        <v/>
      </c>
    </row>
    <row r="121" spans="1:95" ht="20.100000000000001" customHeight="1">
      <c r="A121" s="14">
        <f>TASKS!A120</f>
        <v>0</v>
      </c>
      <c r="B121" s="14">
        <f>TASKS!B120</f>
        <v>0</v>
      </c>
      <c r="C121" s="14">
        <f>TASKS!C120</f>
        <v>0</v>
      </c>
      <c r="D121" s="15">
        <f>TASKS!D120</f>
        <v>0</v>
      </c>
      <c r="E121" s="14">
        <f>TASKS!E120</f>
        <v>0</v>
      </c>
      <c r="F121" s="14">
        <f>TASKS!F120</f>
        <v>0</v>
      </c>
      <c r="G121" s="16">
        <f>TASKS!G120</f>
        <v>0</v>
      </c>
      <c r="H121" s="16">
        <f>TASKS!H120</f>
        <v>0</v>
      </c>
      <c r="I121" s="17">
        <f>TASKS!K120</f>
        <v>0</v>
      </c>
      <c r="J121" s="14">
        <f>TASKS!L120</f>
        <v>0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L121" t="e">
        <f t="shared" si="3"/>
        <v>#VALUE!</v>
      </c>
      <c r="CM121" t="e">
        <f t="shared" si="4"/>
        <v>#VALUE!</v>
      </c>
      <c r="CN121" t="e">
        <f t="shared" si="5"/>
        <v>#VALUE!</v>
      </c>
      <c r="CO121" t="str">
        <f>IF(TASKS!I120="","",INT((TASKS!I120-$E$3)/7)+1)</f>
        <v/>
      </c>
      <c r="CP121" t="str">
        <f>IF(TASKS!J120="","",INT((TASKS!J120-$E$3)/7)+1)</f>
        <v/>
      </c>
      <c r="CQ121" t="str">
        <f>IF(OR($H121="",TASKS!J120=""),"",INT(($H121-TASKS!J120)/7))</f>
        <v/>
      </c>
    </row>
    <row r="122" spans="1:95" ht="20.100000000000001" customHeight="1">
      <c r="A122" s="14">
        <f>TASKS!A121</f>
        <v>0</v>
      </c>
      <c r="B122" s="14">
        <f>TASKS!B121</f>
        <v>0</v>
      </c>
      <c r="C122" s="14">
        <f>TASKS!C121</f>
        <v>0</v>
      </c>
      <c r="D122" s="15">
        <f>TASKS!D121</f>
        <v>0</v>
      </c>
      <c r="E122" s="14">
        <f>TASKS!E121</f>
        <v>0</v>
      </c>
      <c r="F122" s="14">
        <f>TASKS!F121</f>
        <v>0</v>
      </c>
      <c r="G122" s="16">
        <f>TASKS!G121</f>
        <v>0</v>
      </c>
      <c r="H122" s="16">
        <f>TASKS!H121</f>
        <v>0</v>
      </c>
      <c r="I122" s="17">
        <f>TASKS!K121</f>
        <v>0</v>
      </c>
      <c r="J122" s="14">
        <f>TASKS!L121</f>
        <v>0</v>
      </c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L122" t="e">
        <f t="shared" si="3"/>
        <v>#VALUE!</v>
      </c>
      <c r="CM122" t="e">
        <f t="shared" si="4"/>
        <v>#VALUE!</v>
      </c>
      <c r="CN122" t="e">
        <f t="shared" si="5"/>
        <v>#VALUE!</v>
      </c>
      <c r="CO122" t="str">
        <f>IF(TASKS!I121="","",INT((TASKS!I121-$E$3)/7)+1)</f>
        <v/>
      </c>
      <c r="CP122" t="str">
        <f>IF(TASKS!J121="","",INT((TASKS!J121-$E$3)/7)+1)</f>
        <v/>
      </c>
      <c r="CQ122" t="str">
        <f>IF(OR($H122="",TASKS!J121=""),"",INT(($H122-TASKS!J121)/7))</f>
        <v/>
      </c>
    </row>
    <row r="123" spans="1:95" ht="20.100000000000001" customHeight="1">
      <c r="A123" s="14">
        <f>TASKS!A122</f>
        <v>0</v>
      </c>
      <c r="B123" s="14">
        <f>TASKS!B122</f>
        <v>0</v>
      </c>
      <c r="C123" s="14">
        <f>TASKS!C122</f>
        <v>0</v>
      </c>
      <c r="D123" s="15">
        <f>TASKS!D122</f>
        <v>0</v>
      </c>
      <c r="E123" s="14">
        <f>TASKS!E122</f>
        <v>0</v>
      </c>
      <c r="F123" s="14">
        <f>TASKS!F122</f>
        <v>0</v>
      </c>
      <c r="G123" s="16">
        <f>TASKS!G122</f>
        <v>0</v>
      </c>
      <c r="H123" s="16">
        <f>TASKS!H122</f>
        <v>0</v>
      </c>
      <c r="I123" s="17">
        <f>TASKS!K122</f>
        <v>0</v>
      </c>
      <c r="J123" s="14">
        <f>TASKS!L122</f>
        <v>0</v>
      </c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L123" t="e">
        <f t="shared" si="3"/>
        <v>#VALUE!</v>
      </c>
      <c r="CM123" t="e">
        <f t="shared" si="4"/>
        <v>#VALUE!</v>
      </c>
      <c r="CN123" t="e">
        <f t="shared" si="5"/>
        <v>#VALUE!</v>
      </c>
      <c r="CO123" t="str">
        <f>IF(TASKS!I122="","",INT((TASKS!I122-$E$3)/7)+1)</f>
        <v/>
      </c>
      <c r="CP123" t="str">
        <f>IF(TASKS!J122="","",INT((TASKS!J122-$E$3)/7)+1)</f>
        <v/>
      </c>
      <c r="CQ123" t="str">
        <f>IF(OR($H123="",TASKS!J122=""),"",INT(($H123-TASKS!J122)/7))</f>
        <v/>
      </c>
    </row>
    <row r="124" spans="1:95" ht="20.100000000000001" customHeight="1">
      <c r="A124" s="14">
        <f>TASKS!A123</f>
        <v>0</v>
      </c>
      <c r="B124" s="14">
        <f>TASKS!B123</f>
        <v>0</v>
      </c>
      <c r="C124" s="14">
        <f>TASKS!C123</f>
        <v>0</v>
      </c>
      <c r="D124" s="15">
        <f>TASKS!D123</f>
        <v>0</v>
      </c>
      <c r="E124" s="14">
        <f>TASKS!E123</f>
        <v>0</v>
      </c>
      <c r="F124" s="14">
        <f>TASKS!F123</f>
        <v>0</v>
      </c>
      <c r="G124" s="16">
        <f>TASKS!G123</f>
        <v>0</v>
      </c>
      <c r="H124" s="16">
        <f>TASKS!H123</f>
        <v>0</v>
      </c>
      <c r="I124" s="17">
        <f>TASKS!K123</f>
        <v>0</v>
      </c>
      <c r="J124" s="14">
        <f>TASKS!L123</f>
        <v>0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L124" t="e">
        <f t="shared" si="3"/>
        <v>#VALUE!</v>
      </c>
      <c r="CM124" t="e">
        <f t="shared" si="4"/>
        <v>#VALUE!</v>
      </c>
      <c r="CN124" t="e">
        <f t="shared" si="5"/>
        <v>#VALUE!</v>
      </c>
      <c r="CO124" t="str">
        <f>IF(TASKS!I123="","",INT((TASKS!I123-$E$3)/7)+1)</f>
        <v/>
      </c>
      <c r="CP124" t="str">
        <f>IF(TASKS!J123="","",INT((TASKS!J123-$E$3)/7)+1)</f>
        <v/>
      </c>
      <c r="CQ124" t="str">
        <f>IF(OR($H124="",TASKS!J123=""),"",INT(($H124-TASKS!J123)/7))</f>
        <v/>
      </c>
    </row>
    <row r="125" spans="1:95" ht="20.100000000000001" customHeight="1">
      <c r="A125" s="14">
        <f>TASKS!A124</f>
        <v>0</v>
      </c>
      <c r="B125" s="14">
        <f>TASKS!B124</f>
        <v>0</v>
      </c>
      <c r="C125" s="14">
        <f>TASKS!C124</f>
        <v>0</v>
      </c>
      <c r="D125" s="15">
        <f>TASKS!D124</f>
        <v>0</v>
      </c>
      <c r="E125" s="14">
        <f>TASKS!E124</f>
        <v>0</v>
      </c>
      <c r="F125" s="14">
        <f>TASKS!F124</f>
        <v>0</v>
      </c>
      <c r="G125" s="16">
        <f>TASKS!G124</f>
        <v>0</v>
      </c>
      <c r="H125" s="16">
        <f>TASKS!H124</f>
        <v>0</v>
      </c>
      <c r="I125" s="17">
        <f>TASKS!K124</f>
        <v>0</v>
      </c>
      <c r="J125" s="14">
        <f>TASKS!L124</f>
        <v>0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L125" t="e">
        <f t="shared" si="3"/>
        <v>#VALUE!</v>
      </c>
      <c r="CM125" t="e">
        <f t="shared" si="4"/>
        <v>#VALUE!</v>
      </c>
      <c r="CN125" t="e">
        <f t="shared" si="5"/>
        <v>#VALUE!</v>
      </c>
      <c r="CO125" t="str">
        <f>IF(TASKS!I124="","",INT((TASKS!I124-$E$3)/7)+1)</f>
        <v/>
      </c>
      <c r="CP125" t="str">
        <f>IF(TASKS!J124="","",INT((TASKS!J124-$E$3)/7)+1)</f>
        <v/>
      </c>
      <c r="CQ125" t="str">
        <f>IF(OR($H125="",TASKS!J124=""),"",INT(($H125-TASKS!J124)/7))</f>
        <v/>
      </c>
    </row>
    <row r="126" spans="1:95" ht="20.100000000000001" customHeight="1">
      <c r="A126" s="14">
        <f>TASKS!A125</f>
        <v>0</v>
      </c>
      <c r="B126" s="14">
        <f>TASKS!B125</f>
        <v>0</v>
      </c>
      <c r="C126" s="14">
        <f>TASKS!C125</f>
        <v>0</v>
      </c>
      <c r="D126" s="15">
        <f>TASKS!D125</f>
        <v>0</v>
      </c>
      <c r="E126" s="14">
        <f>TASKS!E125</f>
        <v>0</v>
      </c>
      <c r="F126" s="14">
        <f>TASKS!F125</f>
        <v>0</v>
      </c>
      <c r="G126" s="16">
        <f>TASKS!G125</f>
        <v>0</v>
      </c>
      <c r="H126" s="16">
        <f>TASKS!H125</f>
        <v>0</v>
      </c>
      <c r="I126" s="17">
        <f>TASKS!K125</f>
        <v>0</v>
      </c>
      <c r="J126" s="14">
        <f>TASKS!L125</f>
        <v>0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L126" t="e">
        <f t="shared" si="3"/>
        <v>#VALUE!</v>
      </c>
      <c r="CM126" t="e">
        <f t="shared" si="4"/>
        <v>#VALUE!</v>
      </c>
      <c r="CN126" t="e">
        <f t="shared" si="5"/>
        <v>#VALUE!</v>
      </c>
      <c r="CO126" t="str">
        <f>IF(TASKS!I125="","",INT((TASKS!I125-$E$3)/7)+1)</f>
        <v/>
      </c>
      <c r="CP126" t="str">
        <f>IF(TASKS!J125="","",INT((TASKS!J125-$E$3)/7)+1)</f>
        <v/>
      </c>
      <c r="CQ126" t="str">
        <f>IF(OR($H126="",TASKS!J125=""),"",INT(($H126-TASKS!J125)/7))</f>
        <v/>
      </c>
    </row>
    <row r="127" spans="1:95" ht="20.100000000000001" customHeight="1">
      <c r="A127" s="14">
        <f>TASKS!A126</f>
        <v>0</v>
      </c>
      <c r="B127" s="14">
        <f>TASKS!B126</f>
        <v>0</v>
      </c>
      <c r="C127" s="14">
        <f>TASKS!C126</f>
        <v>0</v>
      </c>
      <c r="D127" s="15">
        <f>TASKS!D126</f>
        <v>0</v>
      </c>
      <c r="E127" s="14">
        <f>TASKS!E126</f>
        <v>0</v>
      </c>
      <c r="F127" s="14">
        <f>TASKS!F126</f>
        <v>0</v>
      </c>
      <c r="G127" s="16">
        <f>TASKS!G126</f>
        <v>0</v>
      </c>
      <c r="H127" s="16">
        <f>TASKS!H126</f>
        <v>0</v>
      </c>
      <c r="I127" s="17">
        <f>TASKS!K126</f>
        <v>0</v>
      </c>
      <c r="J127" s="14">
        <f>TASKS!L126</f>
        <v>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L127" t="e">
        <f t="shared" si="3"/>
        <v>#VALUE!</v>
      </c>
      <c r="CM127" t="e">
        <f t="shared" si="4"/>
        <v>#VALUE!</v>
      </c>
      <c r="CN127" t="e">
        <f t="shared" si="5"/>
        <v>#VALUE!</v>
      </c>
      <c r="CO127" t="str">
        <f>IF(TASKS!I126="","",INT((TASKS!I126-$E$3)/7)+1)</f>
        <v/>
      </c>
      <c r="CP127" t="str">
        <f>IF(TASKS!J126="","",INT((TASKS!J126-$E$3)/7)+1)</f>
        <v/>
      </c>
      <c r="CQ127" t="str">
        <f>IF(OR($H127="",TASKS!J126=""),"",INT(($H127-TASKS!J126)/7))</f>
        <v/>
      </c>
    </row>
    <row r="128" spans="1:95" ht="20.100000000000001" customHeight="1">
      <c r="A128" s="14">
        <f>TASKS!A127</f>
        <v>0</v>
      </c>
      <c r="B128" s="14">
        <f>TASKS!B127</f>
        <v>0</v>
      </c>
      <c r="C128" s="14">
        <f>TASKS!C127</f>
        <v>0</v>
      </c>
      <c r="D128" s="15">
        <f>TASKS!D127</f>
        <v>0</v>
      </c>
      <c r="E128" s="14">
        <f>TASKS!E127</f>
        <v>0</v>
      </c>
      <c r="F128" s="14">
        <f>TASKS!F127</f>
        <v>0</v>
      </c>
      <c r="G128" s="16">
        <f>TASKS!G127</f>
        <v>0</v>
      </c>
      <c r="H128" s="16">
        <f>TASKS!H127</f>
        <v>0</v>
      </c>
      <c r="I128" s="17">
        <f>TASKS!K127</f>
        <v>0</v>
      </c>
      <c r="J128" s="14">
        <f>TASKS!L127</f>
        <v>0</v>
      </c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L128" t="e">
        <f t="shared" si="3"/>
        <v>#VALUE!</v>
      </c>
      <c r="CM128" t="e">
        <f t="shared" si="4"/>
        <v>#VALUE!</v>
      </c>
      <c r="CN128" t="e">
        <f t="shared" si="5"/>
        <v>#VALUE!</v>
      </c>
      <c r="CO128" t="str">
        <f>IF(TASKS!I127="","",INT((TASKS!I127-$E$3)/7)+1)</f>
        <v/>
      </c>
      <c r="CP128" t="str">
        <f>IF(TASKS!J127="","",INT((TASKS!J127-$E$3)/7)+1)</f>
        <v/>
      </c>
      <c r="CQ128" t="str">
        <f>IF(OR($H128="",TASKS!J127=""),"",INT(($H128-TASKS!J127)/7))</f>
        <v/>
      </c>
    </row>
    <row r="129" spans="1:95" ht="20.100000000000001" customHeight="1">
      <c r="A129" s="14">
        <f>TASKS!A128</f>
        <v>0</v>
      </c>
      <c r="B129" s="14">
        <f>TASKS!B128</f>
        <v>0</v>
      </c>
      <c r="C129" s="14">
        <f>TASKS!C128</f>
        <v>0</v>
      </c>
      <c r="D129" s="15">
        <f>TASKS!D128</f>
        <v>0</v>
      </c>
      <c r="E129" s="14">
        <f>TASKS!E128</f>
        <v>0</v>
      </c>
      <c r="F129" s="14">
        <f>TASKS!F128</f>
        <v>0</v>
      </c>
      <c r="G129" s="16">
        <f>TASKS!G128</f>
        <v>0</v>
      </c>
      <c r="H129" s="16">
        <f>TASKS!H128</f>
        <v>0</v>
      </c>
      <c r="I129" s="17">
        <f>TASKS!K128</f>
        <v>0</v>
      </c>
      <c r="J129" s="14">
        <f>TASKS!L128</f>
        <v>0</v>
      </c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L129" t="e">
        <f t="shared" si="3"/>
        <v>#VALUE!</v>
      </c>
      <c r="CM129" t="e">
        <f t="shared" si="4"/>
        <v>#VALUE!</v>
      </c>
      <c r="CN129" t="e">
        <f t="shared" si="5"/>
        <v>#VALUE!</v>
      </c>
      <c r="CO129" t="str">
        <f>IF(TASKS!I128="","",INT((TASKS!I128-$E$3)/7)+1)</f>
        <v/>
      </c>
      <c r="CP129" t="str">
        <f>IF(TASKS!J128="","",INT((TASKS!J128-$E$3)/7)+1)</f>
        <v/>
      </c>
      <c r="CQ129" t="str">
        <f>IF(OR($H129="",TASKS!J128=""),"",INT(($H129-TASKS!J128)/7))</f>
        <v/>
      </c>
    </row>
    <row r="130" spans="1:95" ht="20.100000000000001" customHeight="1">
      <c r="A130" s="14">
        <f>TASKS!A129</f>
        <v>0</v>
      </c>
      <c r="B130" s="14">
        <f>TASKS!B129</f>
        <v>0</v>
      </c>
      <c r="C130" s="14">
        <f>TASKS!C129</f>
        <v>0</v>
      </c>
      <c r="D130" s="15">
        <f>TASKS!D129</f>
        <v>0</v>
      </c>
      <c r="E130" s="14">
        <f>TASKS!E129</f>
        <v>0</v>
      </c>
      <c r="F130" s="14">
        <f>TASKS!F129</f>
        <v>0</v>
      </c>
      <c r="G130" s="16">
        <f>TASKS!G129</f>
        <v>0</v>
      </c>
      <c r="H130" s="16">
        <f>TASKS!H129</f>
        <v>0</v>
      </c>
      <c r="I130" s="17">
        <f>TASKS!K129</f>
        <v>0</v>
      </c>
      <c r="J130" s="14">
        <f>TASKS!L129</f>
        <v>0</v>
      </c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L130" t="e">
        <f t="shared" si="3"/>
        <v>#VALUE!</v>
      </c>
      <c r="CM130" t="e">
        <f t="shared" si="4"/>
        <v>#VALUE!</v>
      </c>
      <c r="CN130" t="e">
        <f t="shared" si="5"/>
        <v>#VALUE!</v>
      </c>
      <c r="CO130" t="str">
        <f>IF(TASKS!I129="","",INT((TASKS!I129-$E$3)/7)+1)</f>
        <v/>
      </c>
      <c r="CP130" t="str">
        <f>IF(TASKS!J129="","",INT((TASKS!J129-$E$3)/7)+1)</f>
        <v/>
      </c>
      <c r="CQ130" t="str">
        <f>IF(OR($H130="",TASKS!J129=""),"",INT(($H130-TASKS!J129)/7))</f>
        <v/>
      </c>
    </row>
    <row r="131" spans="1:95" ht="20.100000000000001" customHeight="1">
      <c r="A131" s="14">
        <f>TASKS!A130</f>
        <v>0</v>
      </c>
      <c r="B131" s="14">
        <f>TASKS!B130</f>
        <v>0</v>
      </c>
      <c r="C131" s="14">
        <f>TASKS!C130</f>
        <v>0</v>
      </c>
      <c r="D131" s="15">
        <f>TASKS!D130</f>
        <v>0</v>
      </c>
      <c r="E131" s="14">
        <f>TASKS!E130</f>
        <v>0</v>
      </c>
      <c r="F131" s="14">
        <f>TASKS!F130</f>
        <v>0</v>
      </c>
      <c r="G131" s="16">
        <f>TASKS!G130</f>
        <v>0</v>
      </c>
      <c r="H131" s="16">
        <f>TASKS!H130</f>
        <v>0</v>
      </c>
      <c r="I131" s="17">
        <f>TASKS!K130</f>
        <v>0</v>
      </c>
      <c r="J131" s="14">
        <f>TASKS!L130</f>
        <v>0</v>
      </c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L131" t="e">
        <f t="shared" si="3"/>
        <v>#VALUE!</v>
      </c>
      <c r="CM131" t="e">
        <f t="shared" si="4"/>
        <v>#VALUE!</v>
      </c>
      <c r="CN131" t="e">
        <f t="shared" si="5"/>
        <v>#VALUE!</v>
      </c>
      <c r="CO131" t="str">
        <f>IF(TASKS!I130="","",INT((TASKS!I130-$E$3)/7)+1)</f>
        <v/>
      </c>
      <c r="CP131" t="str">
        <f>IF(TASKS!J130="","",INT((TASKS!J130-$E$3)/7)+1)</f>
        <v/>
      </c>
      <c r="CQ131" t="str">
        <f>IF(OR($H131="",TASKS!J130=""),"",INT(($H131-TASKS!J130)/7))</f>
        <v/>
      </c>
    </row>
    <row r="132" spans="1:95" ht="20.100000000000001" customHeight="1">
      <c r="A132" s="14">
        <f>TASKS!A131</f>
        <v>0</v>
      </c>
      <c r="B132" s="14">
        <f>TASKS!B131</f>
        <v>0</v>
      </c>
      <c r="C132" s="14">
        <f>TASKS!C131</f>
        <v>0</v>
      </c>
      <c r="D132" s="15">
        <f>TASKS!D131</f>
        <v>0</v>
      </c>
      <c r="E132" s="14">
        <f>TASKS!E131</f>
        <v>0</v>
      </c>
      <c r="F132" s="14">
        <f>TASKS!F131</f>
        <v>0</v>
      </c>
      <c r="G132" s="16">
        <f>TASKS!G131</f>
        <v>0</v>
      </c>
      <c r="H132" s="16">
        <f>TASKS!H131</f>
        <v>0</v>
      </c>
      <c r="I132" s="17">
        <f>TASKS!K131</f>
        <v>0</v>
      </c>
      <c r="J132" s="14">
        <f>TASKS!L131</f>
        <v>0</v>
      </c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L132" t="e">
        <f t="shared" si="3"/>
        <v>#VALUE!</v>
      </c>
      <c r="CM132" t="e">
        <f t="shared" si="4"/>
        <v>#VALUE!</v>
      </c>
      <c r="CN132" t="e">
        <f t="shared" si="5"/>
        <v>#VALUE!</v>
      </c>
      <c r="CO132" t="str">
        <f>IF(TASKS!I131="","",INT((TASKS!I131-$E$3)/7)+1)</f>
        <v/>
      </c>
      <c r="CP132" t="str">
        <f>IF(TASKS!J131="","",INT((TASKS!J131-$E$3)/7)+1)</f>
        <v/>
      </c>
      <c r="CQ132" t="str">
        <f>IF(OR($H132="",TASKS!J131=""),"",INT(($H132-TASKS!J131)/7))</f>
        <v/>
      </c>
    </row>
    <row r="133" spans="1:95" ht="20.100000000000001" customHeight="1">
      <c r="A133" s="14">
        <f>TASKS!A132</f>
        <v>0</v>
      </c>
      <c r="B133" s="14">
        <f>TASKS!B132</f>
        <v>0</v>
      </c>
      <c r="C133" s="14">
        <f>TASKS!C132</f>
        <v>0</v>
      </c>
      <c r="D133" s="15">
        <f>TASKS!D132</f>
        <v>0</v>
      </c>
      <c r="E133" s="14">
        <f>TASKS!E132</f>
        <v>0</v>
      </c>
      <c r="F133" s="14">
        <f>TASKS!F132</f>
        <v>0</v>
      </c>
      <c r="G133" s="16">
        <f>TASKS!G132</f>
        <v>0</v>
      </c>
      <c r="H133" s="16">
        <f>TASKS!H132</f>
        <v>0</v>
      </c>
      <c r="I133" s="17">
        <f>TASKS!K132</f>
        <v>0</v>
      </c>
      <c r="J133" s="14">
        <f>TASKS!L132</f>
        <v>0</v>
      </c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L133" t="e">
        <f t="shared" si="3"/>
        <v>#VALUE!</v>
      </c>
      <c r="CM133" t="e">
        <f t="shared" si="4"/>
        <v>#VALUE!</v>
      </c>
      <c r="CN133" t="e">
        <f t="shared" si="5"/>
        <v>#VALUE!</v>
      </c>
      <c r="CO133" t="str">
        <f>IF(TASKS!I132="","",INT((TASKS!I132-$E$3)/7)+1)</f>
        <v/>
      </c>
      <c r="CP133" t="str">
        <f>IF(TASKS!J132="","",INT((TASKS!J132-$E$3)/7)+1)</f>
        <v/>
      </c>
      <c r="CQ133" t="str">
        <f>IF(OR($H133="",TASKS!J132=""),"",INT(($H133-TASKS!J132)/7))</f>
        <v/>
      </c>
    </row>
    <row r="134" spans="1:95" ht="20.100000000000001" customHeight="1">
      <c r="A134" s="14">
        <f>TASKS!A133</f>
        <v>0</v>
      </c>
      <c r="B134" s="14">
        <f>TASKS!B133</f>
        <v>0</v>
      </c>
      <c r="C134" s="14">
        <f>TASKS!C133</f>
        <v>0</v>
      </c>
      <c r="D134" s="15">
        <f>TASKS!D133</f>
        <v>0</v>
      </c>
      <c r="E134" s="14">
        <f>TASKS!E133</f>
        <v>0</v>
      </c>
      <c r="F134" s="14">
        <f>TASKS!F133</f>
        <v>0</v>
      </c>
      <c r="G134" s="16">
        <f>TASKS!G133</f>
        <v>0</v>
      </c>
      <c r="H134" s="16">
        <f>TASKS!H133</f>
        <v>0</v>
      </c>
      <c r="I134" s="17">
        <f>TASKS!K133</f>
        <v>0</v>
      </c>
      <c r="J134" s="14">
        <f>TASKS!L133</f>
        <v>0</v>
      </c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L134" t="e">
        <f t="shared" si="3"/>
        <v>#VALUE!</v>
      </c>
      <c r="CM134" t="e">
        <f t="shared" si="4"/>
        <v>#VALUE!</v>
      </c>
      <c r="CN134" t="e">
        <f t="shared" si="5"/>
        <v>#VALUE!</v>
      </c>
      <c r="CO134" t="str">
        <f>IF(TASKS!I133="","",INT((TASKS!I133-$E$3)/7)+1)</f>
        <v/>
      </c>
      <c r="CP134" t="str">
        <f>IF(TASKS!J133="","",INT((TASKS!J133-$E$3)/7)+1)</f>
        <v/>
      </c>
      <c r="CQ134" t="str">
        <f>IF(OR($H134="",TASKS!J133=""),"",INT(($H134-TASKS!J133)/7))</f>
        <v/>
      </c>
    </row>
    <row r="135" spans="1:95" ht="20.100000000000001" customHeight="1">
      <c r="A135" s="14">
        <f>TASKS!A134</f>
        <v>0</v>
      </c>
      <c r="B135" s="14">
        <f>TASKS!B134</f>
        <v>0</v>
      </c>
      <c r="C135" s="14">
        <f>TASKS!C134</f>
        <v>0</v>
      </c>
      <c r="D135" s="15">
        <f>TASKS!D134</f>
        <v>0</v>
      </c>
      <c r="E135" s="14">
        <f>TASKS!E134</f>
        <v>0</v>
      </c>
      <c r="F135" s="14">
        <f>TASKS!F134</f>
        <v>0</v>
      </c>
      <c r="G135" s="16">
        <f>TASKS!G134</f>
        <v>0</v>
      </c>
      <c r="H135" s="16">
        <f>TASKS!H134</f>
        <v>0</v>
      </c>
      <c r="I135" s="17">
        <f>TASKS!K134</f>
        <v>0</v>
      </c>
      <c r="J135" s="14">
        <f>TASKS!L134</f>
        <v>0</v>
      </c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L135" t="e">
        <f t="shared" si="3"/>
        <v>#VALUE!</v>
      </c>
      <c r="CM135" t="e">
        <f t="shared" si="4"/>
        <v>#VALUE!</v>
      </c>
      <c r="CN135" t="e">
        <f t="shared" si="5"/>
        <v>#VALUE!</v>
      </c>
      <c r="CO135" t="str">
        <f>IF(TASKS!I134="","",INT((TASKS!I134-$E$3)/7)+1)</f>
        <v/>
      </c>
      <c r="CP135" t="str">
        <f>IF(TASKS!J134="","",INT((TASKS!J134-$E$3)/7)+1)</f>
        <v/>
      </c>
      <c r="CQ135" t="str">
        <f>IF(OR($H135="",TASKS!J134=""),"",INT(($H135-TASKS!J134)/7))</f>
        <v/>
      </c>
    </row>
    <row r="136" spans="1:95" ht="20.100000000000001" customHeight="1">
      <c r="A136" s="14">
        <f>TASKS!A135</f>
        <v>0</v>
      </c>
      <c r="B136" s="14">
        <f>TASKS!B135</f>
        <v>0</v>
      </c>
      <c r="C136" s="14">
        <f>TASKS!C135</f>
        <v>0</v>
      </c>
      <c r="D136" s="15">
        <f>TASKS!D135</f>
        <v>0</v>
      </c>
      <c r="E136" s="14">
        <f>TASKS!E135</f>
        <v>0</v>
      </c>
      <c r="F136" s="14">
        <f>TASKS!F135</f>
        <v>0</v>
      </c>
      <c r="G136" s="16">
        <f>TASKS!G135</f>
        <v>0</v>
      </c>
      <c r="H136" s="16">
        <f>TASKS!H135</f>
        <v>0</v>
      </c>
      <c r="I136" s="17">
        <f>TASKS!K135</f>
        <v>0</v>
      </c>
      <c r="J136" s="14">
        <f>TASKS!L135</f>
        <v>0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L136" t="e">
        <f t="shared" ref="CL136:CL199" si="6">IF($G136="","",INT(($G136-$E$3)/7)+1)</f>
        <v>#VALUE!</v>
      </c>
      <c r="CM136" t="e">
        <f t="shared" ref="CM136:CM199" si="7">IF($H136="","",INT(($H136-$E$3)/7)+1)</f>
        <v>#VALUE!</v>
      </c>
      <c r="CN136" t="e">
        <f t="shared" ref="CN136:CN199" si="8">IF($I136="","",IF($G136="","",$CL136+MAX(0,ROUNDUP(($CM136-$CL136+1)*$I136,0)-1)))</f>
        <v>#VALUE!</v>
      </c>
      <c r="CO136" t="str">
        <f>IF(TASKS!I135="","",INT((TASKS!I135-$E$3)/7)+1)</f>
        <v/>
      </c>
      <c r="CP136" t="str">
        <f>IF(TASKS!J135="","",INT((TASKS!J135-$E$3)/7)+1)</f>
        <v/>
      </c>
      <c r="CQ136" t="str">
        <f>IF(OR($H136="",TASKS!J135=""),"",INT(($H136-TASKS!J135)/7))</f>
        <v/>
      </c>
    </row>
    <row r="137" spans="1:95" ht="20.100000000000001" customHeight="1">
      <c r="A137" s="14">
        <f>TASKS!A136</f>
        <v>0</v>
      </c>
      <c r="B137" s="14">
        <f>TASKS!B136</f>
        <v>0</v>
      </c>
      <c r="C137" s="14">
        <f>TASKS!C136</f>
        <v>0</v>
      </c>
      <c r="D137" s="15">
        <f>TASKS!D136</f>
        <v>0</v>
      </c>
      <c r="E137" s="14">
        <f>TASKS!E136</f>
        <v>0</v>
      </c>
      <c r="F137" s="14">
        <f>TASKS!F136</f>
        <v>0</v>
      </c>
      <c r="G137" s="16">
        <f>TASKS!G136</f>
        <v>0</v>
      </c>
      <c r="H137" s="16">
        <f>TASKS!H136</f>
        <v>0</v>
      </c>
      <c r="I137" s="17">
        <f>TASKS!K136</f>
        <v>0</v>
      </c>
      <c r="J137" s="14">
        <f>TASKS!L136</f>
        <v>0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L137" t="e">
        <f t="shared" si="6"/>
        <v>#VALUE!</v>
      </c>
      <c r="CM137" t="e">
        <f t="shared" si="7"/>
        <v>#VALUE!</v>
      </c>
      <c r="CN137" t="e">
        <f t="shared" si="8"/>
        <v>#VALUE!</v>
      </c>
      <c r="CO137" t="str">
        <f>IF(TASKS!I136="","",INT((TASKS!I136-$E$3)/7)+1)</f>
        <v/>
      </c>
      <c r="CP137" t="str">
        <f>IF(TASKS!J136="","",INT((TASKS!J136-$E$3)/7)+1)</f>
        <v/>
      </c>
      <c r="CQ137" t="str">
        <f>IF(OR($H137="",TASKS!J136=""),"",INT(($H137-TASKS!J136)/7))</f>
        <v/>
      </c>
    </row>
    <row r="138" spans="1:95" ht="20.100000000000001" customHeight="1">
      <c r="A138" s="14">
        <f>TASKS!A137</f>
        <v>0</v>
      </c>
      <c r="B138" s="14">
        <f>TASKS!B137</f>
        <v>0</v>
      </c>
      <c r="C138" s="14">
        <f>TASKS!C137</f>
        <v>0</v>
      </c>
      <c r="D138" s="15">
        <f>TASKS!D137</f>
        <v>0</v>
      </c>
      <c r="E138" s="14">
        <f>TASKS!E137</f>
        <v>0</v>
      </c>
      <c r="F138" s="14">
        <f>TASKS!F137</f>
        <v>0</v>
      </c>
      <c r="G138" s="16">
        <f>TASKS!G137</f>
        <v>0</v>
      </c>
      <c r="H138" s="16">
        <f>TASKS!H137</f>
        <v>0</v>
      </c>
      <c r="I138" s="17">
        <f>TASKS!K137</f>
        <v>0</v>
      </c>
      <c r="J138" s="14">
        <f>TASKS!L137</f>
        <v>0</v>
      </c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L138" t="e">
        <f t="shared" si="6"/>
        <v>#VALUE!</v>
      </c>
      <c r="CM138" t="e">
        <f t="shared" si="7"/>
        <v>#VALUE!</v>
      </c>
      <c r="CN138" t="e">
        <f t="shared" si="8"/>
        <v>#VALUE!</v>
      </c>
      <c r="CO138" t="str">
        <f>IF(TASKS!I137="","",INT((TASKS!I137-$E$3)/7)+1)</f>
        <v/>
      </c>
      <c r="CP138" t="str">
        <f>IF(TASKS!J137="","",INT((TASKS!J137-$E$3)/7)+1)</f>
        <v/>
      </c>
      <c r="CQ138" t="str">
        <f>IF(OR($H138="",TASKS!J137=""),"",INT(($H138-TASKS!J137)/7))</f>
        <v/>
      </c>
    </row>
    <row r="139" spans="1:95" ht="20.100000000000001" customHeight="1">
      <c r="A139" s="14">
        <f>TASKS!A138</f>
        <v>0</v>
      </c>
      <c r="B139" s="14">
        <f>TASKS!B138</f>
        <v>0</v>
      </c>
      <c r="C139" s="14">
        <f>TASKS!C138</f>
        <v>0</v>
      </c>
      <c r="D139" s="15">
        <f>TASKS!D138</f>
        <v>0</v>
      </c>
      <c r="E139" s="14">
        <f>TASKS!E138</f>
        <v>0</v>
      </c>
      <c r="F139" s="14">
        <f>TASKS!F138</f>
        <v>0</v>
      </c>
      <c r="G139" s="16">
        <f>TASKS!G138</f>
        <v>0</v>
      </c>
      <c r="H139" s="16">
        <f>TASKS!H138</f>
        <v>0</v>
      </c>
      <c r="I139" s="17">
        <f>TASKS!K138</f>
        <v>0</v>
      </c>
      <c r="J139" s="14">
        <f>TASKS!L138</f>
        <v>0</v>
      </c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L139" t="e">
        <f t="shared" si="6"/>
        <v>#VALUE!</v>
      </c>
      <c r="CM139" t="e">
        <f t="shared" si="7"/>
        <v>#VALUE!</v>
      </c>
      <c r="CN139" t="e">
        <f t="shared" si="8"/>
        <v>#VALUE!</v>
      </c>
      <c r="CO139" t="str">
        <f>IF(TASKS!I138="","",INT((TASKS!I138-$E$3)/7)+1)</f>
        <v/>
      </c>
      <c r="CP139" t="str">
        <f>IF(TASKS!J138="","",INT((TASKS!J138-$E$3)/7)+1)</f>
        <v/>
      </c>
      <c r="CQ139" t="str">
        <f>IF(OR($H139="",TASKS!J138=""),"",INT(($H139-TASKS!J138)/7))</f>
        <v/>
      </c>
    </row>
    <row r="140" spans="1:95" ht="20.100000000000001" customHeight="1">
      <c r="A140" s="14">
        <f>TASKS!A139</f>
        <v>0</v>
      </c>
      <c r="B140" s="14">
        <f>TASKS!B139</f>
        <v>0</v>
      </c>
      <c r="C140" s="14">
        <f>TASKS!C139</f>
        <v>0</v>
      </c>
      <c r="D140" s="15">
        <f>TASKS!D139</f>
        <v>0</v>
      </c>
      <c r="E140" s="14">
        <f>TASKS!E139</f>
        <v>0</v>
      </c>
      <c r="F140" s="14">
        <f>TASKS!F139</f>
        <v>0</v>
      </c>
      <c r="G140" s="16">
        <f>TASKS!G139</f>
        <v>0</v>
      </c>
      <c r="H140" s="16">
        <f>TASKS!H139</f>
        <v>0</v>
      </c>
      <c r="I140" s="17">
        <f>TASKS!K139</f>
        <v>0</v>
      </c>
      <c r="J140" s="14">
        <f>TASKS!L139</f>
        <v>0</v>
      </c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L140" t="e">
        <f t="shared" si="6"/>
        <v>#VALUE!</v>
      </c>
      <c r="CM140" t="e">
        <f t="shared" si="7"/>
        <v>#VALUE!</v>
      </c>
      <c r="CN140" t="e">
        <f t="shared" si="8"/>
        <v>#VALUE!</v>
      </c>
      <c r="CO140" t="str">
        <f>IF(TASKS!I139="","",INT((TASKS!I139-$E$3)/7)+1)</f>
        <v/>
      </c>
      <c r="CP140" t="str">
        <f>IF(TASKS!J139="","",INT((TASKS!J139-$E$3)/7)+1)</f>
        <v/>
      </c>
      <c r="CQ140" t="str">
        <f>IF(OR($H140="",TASKS!J139=""),"",INT(($H140-TASKS!J139)/7))</f>
        <v/>
      </c>
    </row>
    <row r="141" spans="1:95" ht="20.100000000000001" customHeight="1">
      <c r="A141" s="14">
        <f>TASKS!A140</f>
        <v>0</v>
      </c>
      <c r="B141" s="14">
        <f>TASKS!B140</f>
        <v>0</v>
      </c>
      <c r="C141" s="14">
        <f>TASKS!C140</f>
        <v>0</v>
      </c>
      <c r="D141" s="15">
        <f>TASKS!D140</f>
        <v>0</v>
      </c>
      <c r="E141" s="14">
        <f>TASKS!E140</f>
        <v>0</v>
      </c>
      <c r="F141" s="14">
        <f>TASKS!F140</f>
        <v>0</v>
      </c>
      <c r="G141" s="16">
        <f>TASKS!G140</f>
        <v>0</v>
      </c>
      <c r="H141" s="16">
        <f>TASKS!H140</f>
        <v>0</v>
      </c>
      <c r="I141" s="17">
        <f>TASKS!K140</f>
        <v>0</v>
      </c>
      <c r="J141" s="14">
        <f>TASKS!L140</f>
        <v>0</v>
      </c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L141" t="e">
        <f t="shared" si="6"/>
        <v>#VALUE!</v>
      </c>
      <c r="CM141" t="e">
        <f t="shared" si="7"/>
        <v>#VALUE!</v>
      </c>
      <c r="CN141" t="e">
        <f t="shared" si="8"/>
        <v>#VALUE!</v>
      </c>
      <c r="CO141" t="str">
        <f>IF(TASKS!I140="","",INT((TASKS!I140-$E$3)/7)+1)</f>
        <v/>
      </c>
      <c r="CP141" t="str">
        <f>IF(TASKS!J140="","",INT((TASKS!J140-$E$3)/7)+1)</f>
        <v/>
      </c>
      <c r="CQ141" t="str">
        <f>IF(OR($H141="",TASKS!J140=""),"",INT(($H141-TASKS!J140)/7))</f>
        <v/>
      </c>
    </row>
    <row r="142" spans="1:95" ht="20.100000000000001" customHeight="1">
      <c r="A142" s="14">
        <f>TASKS!A141</f>
        <v>0</v>
      </c>
      <c r="B142" s="14">
        <f>TASKS!B141</f>
        <v>0</v>
      </c>
      <c r="C142" s="14">
        <f>TASKS!C141</f>
        <v>0</v>
      </c>
      <c r="D142" s="15">
        <f>TASKS!D141</f>
        <v>0</v>
      </c>
      <c r="E142" s="14">
        <f>TASKS!E141</f>
        <v>0</v>
      </c>
      <c r="F142" s="14">
        <f>TASKS!F141</f>
        <v>0</v>
      </c>
      <c r="G142" s="16">
        <f>TASKS!G141</f>
        <v>0</v>
      </c>
      <c r="H142" s="16">
        <f>TASKS!H141</f>
        <v>0</v>
      </c>
      <c r="I142" s="17">
        <f>TASKS!K141</f>
        <v>0</v>
      </c>
      <c r="J142" s="14">
        <f>TASKS!L141</f>
        <v>0</v>
      </c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L142" t="e">
        <f t="shared" si="6"/>
        <v>#VALUE!</v>
      </c>
      <c r="CM142" t="e">
        <f t="shared" si="7"/>
        <v>#VALUE!</v>
      </c>
      <c r="CN142" t="e">
        <f t="shared" si="8"/>
        <v>#VALUE!</v>
      </c>
      <c r="CO142" t="str">
        <f>IF(TASKS!I141="","",INT((TASKS!I141-$E$3)/7)+1)</f>
        <v/>
      </c>
      <c r="CP142" t="str">
        <f>IF(TASKS!J141="","",INT((TASKS!J141-$E$3)/7)+1)</f>
        <v/>
      </c>
      <c r="CQ142" t="str">
        <f>IF(OR($H142="",TASKS!J141=""),"",INT(($H142-TASKS!J141)/7))</f>
        <v/>
      </c>
    </row>
    <row r="143" spans="1:95" ht="20.100000000000001" customHeight="1">
      <c r="A143" s="14">
        <f>TASKS!A142</f>
        <v>0</v>
      </c>
      <c r="B143" s="14">
        <f>TASKS!B142</f>
        <v>0</v>
      </c>
      <c r="C143" s="14">
        <f>TASKS!C142</f>
        <v>0</v>
      </c>
      <c r="D143" s="15">
        <f>TASKS!D142</f>
        <v>0</v>
      </c>
      <c r="E143" s="14">
        <f>TASKS!E142</f>
        <v>0</v>
      </c>
      <c r="F143" s="14">
        <f>TASKS!F142</f>
        <v>0</v>
      </c>
      <c r="G143" s="16">
        <f>TASKS!G142</f>
        <v>0</v>
      </c>
      <c r="H143" s="16">
        <f>TASKS!H142</f>
        <v>0</v>
      </c>
      <c r="I143" s="17">
        <f>TASKS!K142</f>
        <v>0</v>
      </c>
      <c r="J143" s="14">
        <f>TASKS!L142</f>
        <v>0</v>
      </c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L143" t="e">
        <f t="shared" si="6"/>
        <v>#VALUE!</v>
      </c>
      <c r="CM143" t="e">
        <f t="shared" si="7"/>
        <v>#VALUE!</v>
      </c>
      <c r="CN143" t="e">
        <f t="shared" si="8"/>
        <v>#VALUE!</v>
      </c>
      <c r="CO143" t="str">
        <f>IF(TASKS!I142="","",INT((TASKS!I142-$E$3)/7)+1)</f>
        <v/>
      </c>
      <c r="CP143" t="str">
        <f>IF(TASKS!J142="","",INT((TASKS!J142-$E$3)/7)+1)</f>
        <v/>
      </c>
      <c r="CQ143" t="str">
        <f>IF(OR($H143="",TASKS!J142=""),"",INT(($H143-TASKS!J142)/7))</f>
        <v/>
      </c>
    </row>
    <row r="144" spans="1:95" ht="20.100000000000001" customHeight="1">
      <c r="A144" s="14">
        <f>TASKS!A143</f>
        <v>0</v>
      </c>
      <c r="B144" s="14">
        <f>TASKS!B143</f>
        <v>0</v>
      </c>
      <c r="C144" s="14">
        <f>TASKS!C143</f>
        <v>0</v>
      </c>
      <c r="D144" s="15">
        <f>TASKS!D143</f>
        <v>0</v>
      </c>
      <c r="E144" s="14">
        <f>TASKS!E143</f>
        <v>0</v>
      </c>
      <c r="F144" s="14">
        <f>TASKS!F143</f>
        <v>0</v>
      </c>
      <c r="G144" s="16">
        <f>TASKS!G143</f>
        <v>0</v>
      </c>
      <c r="H144" s="16">
        <f>TASKS!H143</f>
        <v>0</v>
      </c>
      <c r="I144" s="17">
        <f>TASKS!K143</f>
        <v>0</v>
      </c>
      <c r="J144" s="14">
        <f>TASKS!L143</f>
        <v>0</v>
      </c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L144" t="e">
        <f t="shared" si="6"/>
        <v>#VALUE!</v>
      </c>
      <c r="CM144" t="e">
        <f t="shared" si="7"/>
        <v>#VALUE!</v>
      </c>
      <c r="CN144" t="e">
        <f t="shared" si="8"/>
        <v>#VALUE!</v>
      </c>
      <c r="CO144" t="str">
        <f>IF(TASKS!I143="","",INT((TASKS!I143-$E$3)/7)+1)</f>
        <v/>
      </c>
      <c r="CP144" t="str">
        <f>IF(TASKS!J143="","",INT((TASKS!J143-$E$3)/7)+1)</f>
        <v/>
      </c>
      <c r="CQ144" t="str">
        <f>IF(OR($H144="",TASKS!J143=""),"",INT(($H144-TASKS!J143)/7))</f>
        <v/>
      </c>
    </row>
    <row r="145" spans="1:95" ht="20.100000000000001" customHeight="1">
      <c r="A145" s="14">
        <f>TASKS!A144</f>
        <v>0</v>
      </c>
      <c r="B145" s="14">
        <f>TASKS!B144</f>
        <v>0</v>
      </c>
      <c r="C145" s="14">
        <f>TASKS!C144</f>
        <v>0</v>
      </c>
      <c r="D145" s="15">
        <f>TASKS!D144</f>
        <v>0</v>
      </c>
      <c r="E145" s="14">
        <f>TASKS!E144</f>
        <v>0</v>
      </c>
      <c r="F145" s="14">
        <f>TASKS!F144</f>
        <v>0</v>
      </c>
      <c r="G145" s="16">
        <f>TASKS!G144</f>
        <v>0</v>
      </c>
      <c r="H145" s="16">
        <f>TASKS!H144</f>
        <v>0</v>
      </c>
      <c r="I145" s="17">
        <f>TASKS!K144</f>
        <v>0</v>
      </c>
      <c r="J145" s="14">
        <f>TASKS!L144</f>
        <v>0</v>
      </c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L145" t="e">
        <f t="shared" si="6"/>
        <v>#VALUE!</v>
      </c>
      <c r="CM145" t="e">
        <f t="shared" si="7"/>
        <v>#VALUE!</v>
      </c>
      <c r="CN145" t="e">
        <f t="shared" si="8"/>
        <v>#VALUE!</v>
      </c>
      <c r="CO145" t="str">
        <f>IF(TASKS!I144="","",INT((TASKS!I144-$E$3)/7)+1)</f>
        <v/>
      </c>
      <c r="CP145" t="str">
        <f>IF(TASKS!J144="","",INT((TASKS!J144-$E$3)/7)+1)</f>
        <v/>
      </c>
      <c r="CQ145" t="str">
        <f>IF(OR($H145="",TASKS!J144=""),"",INT(($H145-TASKS!J144)/7))</f>
        <v/>
      </c>
    </row>
    <row r="146" spans="1:95" ht="20.100000000000001" customHeight="1">
      <c r="A146" s="14">
        <f>TASKS!A145</f>
        <v>0</v>
      </c>
      <c r="B146" s="14">
        <f>TASKS!B145</f>
        <v>0</v>
      </c>
      <c r="C146" s="14">
        <f>TASKS!C145</f>
        <v>0</v>
      </c>
      <c r="D146" s="15">
        <f>TASKS!D145</f>
        <v>0</v>
      </c>
      <c r="E146" s="14">
        <f>TASKS!E145</f>
        <v>0</v>
      </c>
      <c r="F146" s="14">
        <f>TASKS!F145</f>
        <v>0</v>
      </c>
      <c r="G146" s="16">
        <f>TASKS!G145</f>
        <v>0</v>
      </c>
      <c r="H146" s="16">
        <f>TASKS!H145</f>
        <v>0</v>
      </c>
      <c r="I146" s="17">
        <f>TASKS!K145</f>
        <v>0</v>
      </c>
      <c r="J146" s="14">
        <f>TASKS!L145</f>
        <v>0</v>
      </c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L146" t="e">
        <f t="shared" si="6"/>
        <v>#VALUE!</v>
      </c>
      <c r="CM146" t="e">
        <f t="shared" si="7"/>
        <v>#VALUE!</v>
      </c>
      <c r="CN146" t="e">
        <f t="shared" si="8"/>
        <v>#VALUE!</v>
      </c>
      <c r="CO146" t="str">
        <f>IF(TASKS!I145="","",INT((TASKS!I145-$E$3)/7)+1)</f>
        <v/>
      </c>
      <c r="CP146" t="str">
        <f>IF(TASKS!J145="","",INT((TASKS!J145-$E$3)/7)+1)</f>
        <v/>
      </c>
      <c r="CQ146" t="str">
        <f>IF(OR($H146="",TASKS!J145=""),"",INT(($H146-TASKS!J145)/7))</f>
        <v/>
      </c>
    </row>
    <row r="147" spans="1:95" ht="20.100000000000001" customHeight="1">
      <c r="A147" s="14">
        <f>TASKS!A146</f>
        <v>0</v>
      </c>
      <c r="B147" s="14">
        <f>TASKS!B146</f>
        <v>0</v>
      </c>
      <c r="C147" s="14">
        <f>TASKS!C146</f>
        <v>0</v>
      </c>
      <c r="D147" s="15">
        <f>TASKS!D146</f>
        <v>0</v>
      </c>
      <c r="E147" s="14">
        <f>TASKS!E146</f>
        <v>0</v>
      </c>
      <c r="F147" s="14">
        <f>TASKS!F146</f>
        <v>0</v>
      </c>
      <c r="G147" s="16">
        <f>TASKS!G146</f>
        <v>0</v>
      </c>
      <c r="H147" s="16">
        <f>TASKS!H146</f>
        <v>0</v>
      </c>
      <c r="I147" s="17">
        <f>TASKS!K146</f>
        <v>0</v>
      </c>
      <c r="J147" s="14">
        <f>TASKS!L146</f>
        <v>0</v>
      </c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L147" t="e">
        <f t="shared" si="6"/>
        <v>#VALUE!</v>
      </c>
      <c r="CM147" t="e">
        <f t="shared" si="7"/>
        <v>#VALUE!</v>
      </c>
      <c r="CN147" t="e">
        <f t="shared" si="8"/>
        <v>#VALUE!</v>
      </c>
      <c r="CO147" t="str">
        <f>IF(TASKS!I146="","",INT((TASKS!I146-$E$3)/7)+1)</f>
        <v/>
      </c>
      <c r="CP147" t="str">
        <f>IF(TASKS!J146="","",INT((TASKS!J146-$E$3)/7)+1)</f>
        <v/>
      </c>
      <c r="CQ147" t="str">
        <f>IF(OR($H147="",TASKS!J146=""),"",INT(($H147-TASKS!J146)/7))</f>
        <v/>
      </c>
    </row>
    <row r="148" spans="1:95" ht="20.100000000000001" customHeight="1">
      <c r="A148" s="14">
        <f>TASKS!A147</f>
        <v>0</v>
      </c>
      <c r="B148" s="14">
        <f>TASKS!B147</f>
        <v>0</v>
      </c>
      <c r="C148" s="14">
        <f>TASKS!C147</f>
        <v>0</v>
      </c>
      <c r="D148" s="15">
        <f>TASKS!D147</f>
        <v>0</v>
      </c>
      <c r="E148" s="14">
        <f>TASKS!E147</f>
        <v>0</v>
      </c>
      <c r="F148" s="14">
        <f>TASKS!F147</f>
        <v>0</v>
      </c>
      <c r="G148" s="16">
        <f>TASKS!G147</f>
        <v>0</v>
      </c>
      <c r="H148" s="16">
        <f>TASKS!H147</f>
        <v>0</v>
      </c>
      <c r="I148" s="17">
        <f>TASKS!K147</f>
        <v>0</v>
      </c>
      <c r="J148" s="14">
        <f>TASKS!L147</f>
        <v>0</v>
      </c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L148" t="e">
        <f t="shared" si="6"/>
        <v>#VALUE!</v>
      </c>
      <c r="CM148" t="e">
        <f t="shared" si="7"/>
        <v>#VALUE!</v>
      </c>
      <c r="CN148" t="e">
        <f t="shared" si="8"/>
        <v>#VALUE!</v>
      </c>
      <c r="CO148" t="str">
        <f>IF(TASKS!I147="","",INT((TASKS!I147-$E$3)/7)+1)</f>
        <v/>
      </c>
      <c r="CP148" t="str">
        <f>IF(TASKS!J147="","",INT((TASKS!J147-$E$3)/7)+1)</f>
        <v/>
      </c>
      <c r="CQ148" t="str">
        <f>IF(OR($H148="",TASKS!J147=""),"",INT(($H148-TASKS!J147)/7))</f>
        <v/>
      </c>
    </row>
    <row r="149" spans="1:95" ht="20.100000000000001" customHeight="1">
      <c r="A149" s="14">
        <f>TASKS!A148</f>
        <v>0</v>
      </c>
      <c r="B149" s="14">
        <f>TASKS!B148</f>
        <v>0</v>
      </c>
      <c r="C149" s="14">
        <f>TASKS!C148</f>
        <v>0</v>
      </c>
      <c r="D149" s="15">
        <f>TASKS!D148</f>
        <v>0</v>
      </c>
      <c r="E149" s="14">
        <f>TASKS!E148</f>
        <v>0</v>
      </c>
      <c r="F149" s="14">
        <f>TASKS!F148</f>
        <v>0</v>
      </c>
      <c r="G149" s="16">
        <f>TASKS!G148</f>
        <v>0</v>
      </c>
      <c r="H149" s="16">
        <f>TASKS!H148</f>
        <v>0</v>
      </c>
      <c r="I149" s="17">
        <f>TASKS!K148</f>
        <v>0</v>
      </c>
      <c r="J149" s="14">
        <f>TASKS!L148</f>
        <v>0</v>
      </c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L149" t="e">
        <f t="shared" si="6"/>
        <v>#VALUE!</v>
      </c>
      <c r="CM149" t="e">
        <f t="shared" si="7"/>
        <v>#VALUE!</v>
      </c>
      <c r="CN149" t="e">
        <f t="shared" si="8"/>
        <v>#VALUE!</v>
      </c>
      <c r="CO149" t="str">
        <f>IF(TASKS!I148="","",INT((TASKS!I148-$E$3)/7)+1)</f>
        <v/>
      </c>
      <c r="CP149" t="str">
        <f>IF(TASKS!J148="","",INT((TASKS!J148-$E$3)/7)+1)</f>
        <v/>
      </c>
      <c r="CQ149" t="str">
        <f>IF(OR($H149="",TASKS!J148=""),"",INT(($H149-TASKS!J148)/7))</f>
        <v/>
      </c>
    </row>
    <row r="150" spans="1:95" ht="20.100000000000001" customHeight="1">
      <c r="A150" s="14">
        <f>TASKS!A149</f>
        <v>0</v>
      </c>
      <c r="B150" s="14">
        <f>TASKS!B149</f>
        <v>0</v>
      </c>
      <c r="C150" s="14">
        <f>TASKS!C149</f>
        <v>0</v>
      </c>
      <c r="D150" s="15">
        <f>TASKS!D149</f>
        <v>0</v>
      </c>
      <c r="E150" s="14">
        <f>TASKS!E149</f>
        <v>0</v>
      </c>
      <c r="F150" s="14">
        <f>TASKS!F149</f>
        <v>0</v>
      </c>
      <c r="G150" s="16">
        <f>TASKS!G149</f>
        <v>0</v>
      </c>
      <c r="H150" s="16">
        <f>TASKS!H149</f>
        <v>0</v>
      </c>
      <c r="I150" s="17">
        <f>TASKS!K149</f>
        <v>0</v>
      </c>
      <c r="J150" s="14">
        <f>TASKS!L149</f>
        <v>0</v>
      </c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L150" t="e">
        <f t="shared" si="6"/>
        <v>#VALUE!</v>
      </c>
      <c r="CM150" t="e">
        <f t="shared" si="7"/>
        <v>#VALUE!</v>
      </c>
      <c r="CN150" t="e">
        <f t="shared" si="8"/>
        <v>#VALUE!</v>
      </c>
      <c r="CO150" t="str">
        <f>IF(TASKS!I149="","",INT((TASKS!I149-$E$3)/7)+1)</f>
        <v/>
      </c>
      <c r="CP150" t="str">
        <f>IF(TASKS!J149="","",INT((TASKS!J149-$E$3)/7)+1)</f>
        <v/>
      </c>
      <c r="CQ150" t="str">
        <f>IF(OR($H150="",TASKS!J149=""),"",INT(($H150-TASKS!J149)/7))</f>
        <v/>
      </c>
    </row>
    <row r="151" spans="1:95" ht="20.100000000000001" customHeight="1">
      <c r="A151" s="14">
        <f>TASKS!A150</f>
        <v>0</v>
      </c>
      <c r="B151" s="14">
        <f>TASKS!B150</f>
        <v>0</v>
      </c>
      <c r="C151" s="14">
        <f>TASKS!C150</f>
        <v>0</v>
      </c>
      <c r="D151" s="15">
        <f>TASKS!D150</f>
        <v>0</v>
      </c>
      <c r="E151" s="14">
        <f>TASKS!E150</f>
        <v>0</v>
      </c>
      <c r="F151" s="14">
        <f>TASKS!F150</f>
        <v>0</v>
      </c>
      <c r="G151" s="16">
        <f>TASKS!G150</f>
        <v>0</v>
      </c>
      <c r="H151" s="16">
        <f>TASKS!H150</f>
        <v>0</v>
      </c>
      <c r="I151" s="17">
        <f>TASKS!K150</f>
        <v>0</v>
      </c>
      <c r="J151" s="14">
        <f>TASKS!L150</f>
        <v>0</v>
      </c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L151" t="e">
        <f t="shared" si="6"/>
        <v>#VALUE!</v>
      </c>
      <c r="CM151" t="e">
        <f t="shared" si="7"/>
        <v>#VALUE!</v>
      </c>
      <c r="CN151" t="e">
        <f t="shared" si="8"/>
        <v>#VALUE!</v>
      </c>
      <c r="CO151" t="str">
        <f>IF(TASKS!I150="","",INT((TASKS!I150-$E$3)/7)+1)</f>
        <v/>
      </c>
      <c r="CP151" t="str">
        <f>IF(TASKS!J150="","",INT((TASKS!J150-$E$3)/7)+1)</f>
        <v/>
      </c>
      <c r="CQ151" t="str">
        <f>IF(OR($H151="",TASKS!J150=""),"",INT(($H151-TASKS!J150)/7))</f>
        <v/>
      </c>
    </row>
    <row r="152" spans="1:95" ht="20.100000000000001" customHeight="1">
      <c r="A152" s="14">
        <f>TASKS!A151</f>
        <v>0</v>
      </c>
      <c r="B152" s="14">
        <f>TASKS!B151</f>
        <v>0</v>
      </c>
      <c r="C152" s="14">
        <f>TASKS!C151</f>
        <v>0</v>
      </c>
      <c r="D152" s="15">
        <f>TASKS!D151</f>
        <v>0</v>
      </c>
      <c r="E152" s="14">
        <f>TASKS!E151</f>
        <v>0</v>
      </c>
      <c r="F152" s="14">
        <f>TASKS!F151</f>
        <v>0</v>
      </c>
      <c r="G152" s="16">
        <f>TASKS!G151</f>
        <v>0</v>
      </c>
      <c r="H152" s="16">
        <f>TASKS!H151</f>
        <v>0</v>
      </c>
      <c r="I152" s="17">
        <f>TASKS!K151</f>
        <v>0</v>
      </c>
      <c r="J152" s="14">
        <f>TASKS!L151</f>
        <v>0</v>
      </c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L152" t="e">
        <f t="shared" si="6"/>
        <v>#VALUE!</v>
      </c>
      <c r="CM152" t="e">
        <f t="shared" si="7"/>
        <v>#VALUE!</v>
      </c>
      <c r="CN152" t="e">
        <f t="shared" si="8"/>
        <v>#VALUE!</v>
      </c>
      <c r="CO152" t="str">
        <f>IF(TASKS!I151="","",INT((TASKS!I151-$E$3)/7)+1)</f>
        <v/>
      </c>
      <c r="CP152" t="str">
        <f>IF(TASKS!J151="","",INT((TASKS!J151-$E$3)/7)+1)</f>
        <v/>
      </c>
      <c r="CQ152" t="str">
        <f>IF(OR($H152="",TASKS!J151=""),"",INT(($H152-TASKS!J151)/7))</f>
        <v/>
      </c>
    </row>
    <row r="153" spans="1:95" ht="20.100000000000001" customHeight="1">
      <c r="A153" s="14">
        <f>TASKS!A152</f>
        <v>0</v>
      </c>
      <c r="B153" s="14">
        <f>TASKS!B152</f>
        <v>0</v>
      </c>
      <c r="C153" s="14">
        <f>TASKS!C152</f>
        <v>0</v>
      </c>
      <c r="D153" s="15">
        <f>TASKS!D152</f>
        <v>0</v>
      </c>
      <c r="E153" s="14">
        <f>TASKS!E152</f>
        <v>0</v>
      </c>
      <c r="F153" s="14">
        <f>TASKS!F152</f>
        <v>0</v>
      </c>
      <c r="G153" s="16">
        <f>TASKS!G152</f>
        <v>0</v>
      </c>
      <c r="H153" s="16">
        <f>TASKS!H152</f>
        <v>0</v>
      </c>
      <c r="I153" s="17">
        <f>TASKS!K152</f>
        <v>0</v>
      </c>
      <c r="J153" s="14">
        <f>TASKS!L152</f>
        <v>0</v>
      </c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L153" t="e">
        <f t="shared" si="6"/>
        <v>#VALUE!</v>
      </c>
      <c r="CM153" t="e">
        <f t="shared" si="7"/>
        <v>#VALUE!</v>
      </c>
      <c r="CN153" t="e">
        <f t="shared" si="8"/>
        <v>#VALUE!</v>
      </c>
      <c r="CO153" t="str">
        <f>IF(TASKS!I152="","",INT((TASKS!I152-$E$3)/7)+1)</f>
        <v/>
      </c>
      <c r="CP153" t="str">
        <f>IF(TASKS!J152="","",INT((TASKS!J152-$E$3)/7)+1)</f>
        <v/>
      </c>
      <c r="CQ153" t="str">
        <f>IF(OR($H153="",TASKS!J152=""),"",INT(($H153-TASKS!J152)/7))</f>
        <v/>
      </c>
    </row>
    <row r="154" spans="1:95" ht="20.100000000000001" customHeight="1">
      <c r="A154" s="14">
        <f>TASKS!A153</f>
        <v>0</v>
      </c>
      <c r="B154" s="14">
        <f>TASKS!B153</f>
        <v>0</v>
      </c>
      <c r="C154" s="14">
        <f>TASKS!C153</f>
        <v>0</v>
      </c>
      <c r="D154" s="15">
        <f>TASKS!D153</f>
        <v>0</v>
      </c>
      <c r="E154" s="14">
        <f>TASKS!E153</f>
        <v>0</v>
      </c>
      <c r="F154" s="14">
        <f>TASKS!F153</f>
        <v>0</v>
      </c>
      <c r="G154" s="16">
        <f>TASKS!G153</f>
        <v>0</v>
      </c>
      <c r="H154" s="16">
        <f>TASKS!H153</f>
        <v>0</v>
      </c>
      <c r="I154" s="17">
        <f>TASKS!K153</f>
        <v>0</v>
      </c>
      <c r="J154" s="14">
        <f>TASKS!L153</f>
        <v>0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L154" t="e">
        <f t="shared" si="6"/>
        <v>#VALUE!</v>
      </c>
      <c r="CM154" t="e">
        <f t="shared" si="7"/>
        <v>#VALUE!</v>
      </c>
      <c r="CN154" t="e">
        <f t="shared" si="8"/>
        <v>#VALUE!</v>
      </c>
      <c r="CO154" t="str">
        <f>IF(TASKS!I153="","",INT((TASKS!I153-$E$3)/7)+1)</f>
        <v/>
      </c>
      <c r="CP154" t="str">
        <f>IF(TASKS!J153="","",INT((TASKS!J153-$E$3)/7)+1)</f>
        <v/>
      </c>
      <c r="CQ154" t="str">
        <f>IF(OR($H154="",TASKS!J153=""),"",INT(($H154-TASKS!J153)/7))</f>
        <v/>
      </c>
    </row>
    <row r="155" spans="1:95" ht="20.100000000000001" customHeight="1">
      <c r="A155" s="14">
        <f>TASKS!A154</f>
        <v>0</v>
      </c>
      <c r="B155" s="14">
        <f>TASKS!B154</f>
        <v>0</v>
      </c>
      <c r="C155" s="14">
        <f>TASKS!C154</f>
        <v>0</v>
      </c>
      <c r="D155" s="15">
        <f>TASKS!D154</f>
        <v>0</v>
      </c>
      <c r="E155" s="14">
        <f>TASKS!E154</f>
        <v>0</v>
      </c>
      <c r="F155" s="14">
        <f>TASKS!F154</f>
        <v>0</v>
      </c>
      <c r="G155" s="16">
        <f>TASKS!G154</f>
        <v>0</v>
      </c>
      <c r="H155" s="16">
        <f>TASKS!H154</f>
        <v>0</v>
      </c>
      <c r="I155" s="17">
        <f>TASKS!K154</f>
        <v>0</v>
      </c>
      <c r="J155" s="14">
        <f>TASKS!L154</f>
        <v>0</v>
      </c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L155" t="e">
        <f t="shared" si="6"/>
        <v>#VALUE!</v>
      </c>
      <c r="CM155" t="e">
        <f t="shared" si="7"/>
        <v>#VALUE!</v>
      </c>
      <c r="CN155" t="e">
        <f t="shared" si="8"/>
        <v>#VALUE!</v>
      </c>
      <c r="CO155" t="str">
        <f>IF(TASKS!I154="","",INT((TASKS!I154-$E$3)/7)+1)</f>
        <v/>
      </c>
      <c r="CP155" t="str">
        <f>IF(TASKS!J154="","",INT((TASKS!J154-$E$3)/7)+1)</f>
        <v/>
      </c>
      <c r="CQ155" t="str">
        <f>IF(OR($H155="",TASKS!J154=""),"",INT(($H155-TASKS!J154)/7))</f>
        <v/>
      </c>
    </row>
    <row r="156" spans="1:95" ht="20.100000000000001" customHeight="1">
      <c r="A156" s="14">
        <f>TASKS!A155</f>
        <v>0</v>
      </c>
      <c r="B156" s="14">
        <f>TASKS!B155</f>
        <v>0</v>
      </c>
      <c r="C156" s="14">
        <f>TASKS!C155</f>
        <v>0</v>
      </c>
      <c r="D156" s="15">
        <f>TASKS!D155</f>
        <v>0</v>
      </c>
      <c r="E156" s="14">
        <f>TASKS!E155</f>
        <v>0</v>
      </c>
      <c r="F156" s="14">
        <f>TASKS!F155</f>
        <v>0</v>
      </c>
      <c r="G156" s="16">
        <f>TASKS!G155</f>
        <v>0</v>
      </c>
      <c r="H156" s="16">
        <f>TASKS!H155</f>
        <v>0</v>
      </c>
      <c r="I156" s="17">
        <f>TASKS!K155</f>
        <v>0</v>
      </c>
      <c r="J156" s="14">
        <f>TASKS!L155</f>
        <v>0</v>
      </c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L156" t="e">
        <f t="shared" si="6"/>
        <v>#VALUE!</v>
      </c>
      <c r="CM156" t="e">
        <f t="shared" si="7"/>
        <v>#VALUE!</v>
      </c>
      <c r="CN156" t="e">
        <f t="shared" si="8"/>
        <v>#VALUE!</v>
      </c>
      <c r="CO156" t="str">
        <f>IF(TASKS!I155="","",INT((TASKS!I155-$E$3)/7)+1)</f>
        <v/>
      </c>
      <c r="CP156" t="str">
        <f>IF(TASKS!J155="","",INT((TASKS!J155-$E$3)/7)+1)</f>
        <v/>
      </c>
      <c r="CQ156" t="str">
        <f>IF(OR($H156="",TASKS!J155=""),"",INT(($H156-TASKS!J155)/7))</f>
        <v/>
      </c>
    </row>
    <row r="157" spans="1:95" ht="20.100000000000001" customHeight="1">
      <c r="A157" s="14">
        <f>TASKS!A156</f>
        <v>0</v>
      </c>
      <c r="B157" s="14">
        <f>TASKS!B156</f>
        <v>0</v>
      </c>
      <c r="C157" s="14">
        <f>TASKS!C156</f>
        <v>0</v>
      </c>
      <c r="D157" s="15">
        <f>TASKS!D156</f>
        <v>0</v>
      </c>
      <c r="E157" s="14">
        <f>TASKS!E156</f>
        <v>0</v>
      </c>
      <c r="F157" s="14">
        <f>TASKS!F156</f>
        <v>0</v>
      </c>
      <c r="G157" s="16">
        <f>TASKS!G156</f>
        <v>0</v>
      </c>
      <c r="H157" s="16">
        <f>TASKS!H156</f>
        <v>0</v>
      </c>
      <c r="I157" s="17">
        <f>TASKS!K156</f>
        <v>0</v>
      </c>
      <c r="J157" s="14">
        <f>TASKS!L156</f>
        <v>0</v>
      </c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L157" t="e">
        <f t="shared" si="6"/>
        <v>#VALUE!</v>
      </c>
      <c r="CM157" t="e">
        <f t="shared" si="7"/>
        <v>#VALUE!</v>
      </c>
      <c r="CN157" t="e">
        <f t="shared" si="8"/>
        <v>#VALUE!</v>
      </c>
      <c r="CO157" t="str">
        <f>IF(TASKS!I156="","",INT((TASKS!I156-$E$3)/7)+1)</f>
        <v/>
      </c>
      <c r="CP157" t="str">
        <f>IF(TASKS!J156="","",INT((TASKS!J156-$E$3)/7)+1)</f>
        <v/>
      </c>
      <c r="CQ157" t="str">
        <f>IF(OR($H157="",TASKS!J156=""),"",INT(($H157-TASKS!J156)/7))</f>
        <v/>
      </c>
    </row>
    <row r="158" spans="1:95" ht="20.100000000000001" customHeight="1">
      <c r="A158" s="14">
        <f>TASKS!A157</f>
        <v>0</v>
      </c>
      <c r="B158" s="14">
        <f>TASKS!B157</f>
        <v>0</v>
      </c>
      <c r="C158" s="14">
        <f>TASKS!C157</f>
        <v>0</v>
      </c>
      <c r="D158" s="15">
        <f>TASKS!D157</f>
        <v>0</v>
      </c>
      <c r="E158" s="14">
        <f>TASKS!E157</f>
        <v>0</v>
      </c>
      <c r="F158" s="14">
        <f>TASKS!F157</f>
        <v>0</v>
      </c>
      <c r="G158" s="16">
        <f>TASKS!G157</f>
        <v>0</v>
      </c>
      <c r="H158" s="16">
        <f>TASKS!H157</f>
        <v>0</v>
      </c>
      <c r="I158" s="17">
        <f>TASKS!K157</f>
        <v>0</v>
      </c>
      <c r="J158" s="14">
        <f>TASKS!L157</f>
        <v>0</v>
      </c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L158" t="e">
        <f t="shared" si="6"/>
        <v>#VALUE!</v>
      </c>
      <c r="CM158" t="e">
        <f t="shared" si="7"/>
        <v>#VALUE!</v>
      </c>
      <c r="CN158" t="e">
        <f t="shared" si="8"/>
        <v>#VALUE!</v>
      </c>
      <c r="CO158" t="str">
        <f>IF(TASKS!I157="","",INT((TASKS!I157-$E$3)/7)+1)</f>
        <v/>
      </c>
      <c r="CP158" t="str">
        <f>IF(TASKS!J157="","",INT((TASKS!J157-$E$3)/7)+1)</f>
        <v/>
      </c>
      <c r="CQ158" t="str">
        <f>IF(OR($H158="",TASKS!J157=""),"",INT(($H158-TASKS!J157)/7))</f>
        <v/>
      </c>
    </row>
    <row r="159" spans="1:95" ht="20.100000000000001" customHeight="1">
      <c r="A159" s="14">
        <f>TASKS!A158</f>
        <v>0</v>
      </c>
      <c r="B159" s="14">
        <f>TASKS!B158</f>
        <v>0</v>
      </c>
      <c r="C159" s="14">
        <f>TASKS!C158</f>
        <v>0</v>
      </c>
      <c r="D159" s="15">
        <f>TASKS!D158</f>
        <v>0</v>
      </c>
      <c r="E159" s="14">
        <f>TASKS!E158</f>
        <v>0</v>
      </c>
      <c r="F159" s="14">
        <f>TASKS!F158</f>
        <v>0</v>
      </c>
      <c r="G159" s="16">
        <f>TASKS!G158</f>
        <v>0</v>
      </c>
      <c r="H159" s="16">
        <f>TASKS!H158</f>
        <v>0</v>
      </c>
      <c r="I159" s="17">
        <f>TASKS!K158</f>
        <v>0</v>
      </c>
      <c r="J159" s="14">
        <f>TASKS!L158</f>
        <v>0</v>
      </c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L159" t="e">
        <f t="shared" si="6"/>
        <v>#VALUE!</v>
      </c>
      <c r="CM159" t="e">
        <f t="shared" si="7"/>
        <v>#VALUE!</v>
      </c>
      <c r="CN159" t="e">
        <f t="shared" si="8"/>
        <v>#VALUE!</v>
      </c>
      <c r="CO159" t="str">
        <f>IF(TASKS!I158="","",INT((TASKS!I158-$E$3)/7)+1)</f>
        <v/>
      </c>
      <c r="CP159" t="str">
        <f>IF(TASKS!J158="","",INT((TASKS!J158-$E$3)/7)+1)</f>
        <v/>
      </c>
      <c r="CQ159" t="str">
        <f>IF(OR($H159="",TASKS!J158=""),"",INT(($H159-TASKS!J158)/7))</f>
        <v/>
      </c>
    </row>
    <row r="160" spans="1:95" ht="20.100000000000001" customHeight="1">
      <c r="A160" s="14">
        <f>TASKS!A159</f>
        <v>0</v>
      </c>
      <c r="B160" s="14">
        <f>TASKS!B159</f>
        <v>0</v>
      </c>
      <c r="C160" s="14">
        <f>TASKS!C159</f>
        <v>0</v>
      </c>
      <c r="D160" s="15">
        <f>TASKS!D159</f>
        <v>0</v>
      </c>
      <c r="E160" s="14">
        <f>TASKS!E159</f>
        <v>0</v>
      </c>
      <c r="F160" s="14">
        <f>TASKS!F159</f>
        <v>0</v>
      </c>
      <c r="G160" s="16">
        <f>TASKS!G159</f>
        <v>0</v>
      </c>
      <c r="H160" s="16">
        <f>TASKS!H159</f>
        <v>0</v>
      </c>
      <c r="I160" s="17">
        <f>TASKS!K159</f>
        <v>0</v>
      </c>
      <c r="J160" s="14">
        <f>TASKS!L159</f>
        <v>0</v>
      </c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L160" t="e">
        <f t="shared" si="6"/>
        <v>#VALUE!</v>
      </c>
      <c r="CM160" t="e">
        <f t="shared" si="7"/>
        <v>#VALUE!</v>
      </c>
      <c r="CN160" t="e">
        <f t="shared" si="8"/>
        <v>#VALUE!</v>
      </c>
      <c r="CO160" t="str">
        <f>IF(TASKS!I159="","",INT((TASKS!I159-$E$3)/7)+1)</f>
        <v/>
      </c>
      <c r="CP160" t="str">
        <f>IF(TASKS!J159="","",INT((TASKS!J159-$E$3)/7)+1)</f>
        <v/>
      </c>
      <c r="CQ160" t="str">
        <f>IF(OR($H160="",TASKS!J159=""),"",INT(($H160-TASKS!J159)/7))</f>
        <v/>
      </c>
    </row>
    <row r="161" spans="1:95" ht="20.100000000000001" customHeight="1">
      <c r="A161" s="14">
        <f>TASKS!A160</f>
        <v>0</v>
      </c>
      <c r="B161" s="14">
        <f>TASKS!B160</f>
        <v>0</v>
      </c>
      <c r="C161" s="14">
        <f>TASKS!C160</f>
        <v>0</v>
      </c>
      <c r="D161" s="15">
        <f>TASKS!D160</f>
        <v>0</v>
      </c>
      <c r="E161" s="14">
        <f>TASKS!E160</f>
        <v>0</v>
      </c>
      <c r="F161" s="14">
        <f>TASKS!F160</f>
        <v>0</v>
      </c>
      <c r="G161" s="16">
        <f>TASKS!G160</f>
        <v>0</v>
      </c>
      <c r="H161" s="16">
        <f>TASKS!H160</f>
        <v>0</v>
      </c>
      <c r="I161" s="17">
        <f>TASKS!K160</f>
        <v>0</v>
      </c>
      <c r="J161" s="14">
        <f>TASKS!L160</f>
        <v>0</v>
      </c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L161" t="e">
        <f t="shared" si="6"/>
        <v>#VALUE!</v>
      </c>
      <c r="CM161" t="e">
        <f t="shared" si="7"/>
        <v>#VALUE!</v>
      </c>
      <c r="CN161" t="e">
        <f t="shared" si="8"/>
        <v>#VALUE!</v>
      </c>
      <c r="CO161" t="str">
        <f>IF(TASKS!I160="","",INT((TASKS!I160-$E$3)/7)+1)</f>
        <v/>
      </c>
      <c r="CP161" t="str">
        <f>IF(TASKS!J160="","",INT((TASKS!J160-$E$3)/7)+1)</f>
        <v/>
      </c>
      <c r="CQ161" t="str">
        <f>IF(OR($H161="",TASKS!J160=""),"",INT(($H161-TASKS!J160)/7))</f>
        <v/>
      </c>
    </row>
    <row r="162" spans="1:95" ht="20.100000000000001" customHeight="1">
      <c r="A162" s="14">
        <f>TASKS!A161</f>
        <v>0</v>
      </c>
      <c r="B162" s="14">
        <f>TASKS!B161</f>
        <v>0</v>
      </c>
      <c r="C162" s="14">
        <f>TASKS!C161</f>
        <v>0</v>
      </c>
      <c r="D162" s="15">
        <f>TASKS!D161</f>
        <v>0</v>
      </c>
      <c r="E162" s="14">
        <f>TASKS!E161</f>
        <v>0</v>
      </c>
      <c r="F162" s="14">
        <f>TASKS!F161</f>
        <v>0</v>
      </c>
      <c r="G162" s="16">
        <f>TASKS!G161</f>
        <v>0</v>
      </c>
      <c r="H162" s="16">
        <f>TASKS!H161</f>
        <v>0</v>
      </c>
      <c r="I162" s="17">
        <f>TASKS!K161</f>
        <v>0</v>
      </c>
      <c r="J162" s="14">
        <f>TASKS!L161</f>
        <v>0</v>
      </c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L162" t="e">
        <f t="shared" si="6"/>
        <v>#VALUE!</v>
      </c>
      <c r="CM162" t="e">
        <f t="shared" si="7"/>
        <v>#VALUE!</v>
      </c>
      <c r="CN162" t="e">
        <f t="shared" si="8"/>
        <v>#VALUE!</v>
      </c>
      <c r="CO162" t="str">
        <f>IF(TASKS!I161="","",INT((TASKS!I161-$E$3)/7)+1)</f>
        <v/>
      </c>
      <c r="CP162" t="str">
        <f>IF(TASKS!J161="","",INT((TASKS!J161-$E$3)/7)+1)</f>
        <v/>
      </c>
      <c r="CQ162" t="str">
        <f>IF(OR($H162="",TASKS!J161=""),"",INT(($H162-TASKS!J161)/7))</f>
        <v/>
      </c>
    </row>
    <row r="163" spans="1:95" ht="20.100000000000001" customHeight="1">
      <c r="A163" s="14">
        <f>TASKS!A162</f>
        <v>0</v>
      </c>
      <c r="B163" s="14">
        <f>TASKS!B162</f>
        <v>0</v>
      </c>
      <c r="C163" s="14">
        <f>TASKS!C162</f>
        <v>0</v>
      </c>
      <c r="D163" s="15">
        <f>TASKS!D162</f>
        <v>0</v>
      </c>
      <c r="E163" s="14">
        <f>TASKS!E162</f>
        <v>0</v>
      </c>
      <c r="F163" s="14">
        <f>TASKS!F162</f>
        <v>0</v>
      </c>
      <c r="G163" s="16">
        <f>TASKS!G162</f>
        <v>0</v>
      </c>
      <c r="H163" s="16">
        <f>TASKS!H162</f>
        <v>0</v>
      </c>
      <c r="I163" s="17">
        <f>TASKS!K162</f>
        <v>0</v>
      </c>
      <c r="J163" s="14">
        <f>TASKS!L162</f>
        <v>0</v>
      </c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L163" t="e">
        <f t="shared" si="6"/>
        <v>#VALUE!</v>
      </c>
      <c r="CM163" t="e">
        <f t="shared" si="7"/>
        <v>#VALUE!</v>
      </c>
      <c r="CN163" t="e">
        <f t="shared" si="8"/>
        <v>#VALUE!</v>
      </c>
      <c r="CO163" t="str">
        <f>IF(TASKS!I162="","",INT((TASKS!I162-$E$3)/7)+1)</f>
        <v/>
      </c>
      <c r="CP163" t="str">
        <f>IF(TASKS!J162="","",INT((TASKS!J162-$E$3)/7)+1)</f>
        <v/>
      </c>
      <c r="CQ163" t="str">
        <f>IF(OR($H163="",TASKS!J162=""),"",INT(($H163-TASKS!J162)/7))</f>
        <v/>
      </c>
    </row>
    <row r="164" spans="1:95" ht="20.100000000000001" customHeight="1">
      <c r="A164" s="14">
        <f>TASKS!A163</f>
        <v>0</v>
      </c>
      <c r="B164" s="14">
        <f>TASKS!B163</f>
        <v>0</v>
      </c>
      <c r="C164" s="14">
        <f>TASKS!C163</f>
        <v>0</v>
      </c>
      <c r="D164" s="15">
        <f>TASKS!D163</f>
        <v>0</v>
      </c>
      <c r="E164" s="14">
        <f>TASKS!E163</f>
        <v>0</v>
      </c>
      <c r="F164" s="14">
        <f>TASKS!F163</f>
        <v>0</v>
      </c>
      <c r="G164" s="16">
        <f>TASKS!G163</f>
        <v>0</v>
      </c>
      <c r="H164" s="16">
        <f>TASKS!H163</f>
        <v>0</v>
      </c>
      <c r="I164" s="17">
        <f>TASKS!K163</f>
        <v>0</v>
      </c>
      <c r="J164" s="14">
        <f>TASKS!L163</f>
        <v>0</v>
      </c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L164" t="e">
        <f t="shared" si="6"/>
        <v>#VALUE!</v>
      </c>
      <c r="CM164" t="e">
        <f t="shared" si="7"/>
        <v>#VALUE!</v>
      </c>
      <c r="CN164" t="e">
        <f t="shared" si="8"/>
        <v>#VALUE!</v>
      </c>
      <c r="CO164" t="str">
        <f>IF(TASKS!I163="","",INT((TASKS!I163-$E$3)/7)+1)</f>
        <v/>
      </c>
      <c r="CP164" t="str">
        <f>IF(TASKS!J163="","",INT((TASKS!J163-$E$3)/7)+1)</f>
        <v/>
      </c>
      <c r="CQ164" t="str">
        <f>IF(OR($H164="",TASKS!J163=""),"",INT(($H164-TASKS!J163)/7))</f>
        <v/>
      </c>
    </row>
    <row r="165" spans="1:95" ht="20.100000000000001" customHeight="1">
      <c r="A165" s="14">
        <f>TASKS!A164</f>
        <v>0</v>
      </c>
      <c r="B165" s="14">
        <f>TASKS!B164</f>
        <v>0</v>
      </c>
      <c r="C165" s="14">
        <f>TASKS!C164</f>
        <v>0</v>
      </c>
      <c r="D165" s="15">
        <f>TASKS!D164</f>
        <v>0</v>
      </c>
      <c r="E165" s="14">
        <f>TASKS!E164</f>
        <v>0</v>
      </c>
      <c r="F165" s="14">
        <f>TASKS!F164</f>
        <v>0</v>
      </c>
      <c r="G165" s="16">
        <f>TASKS!G164</f>
        <v>0</v>
      </c>
      <c r="H165" s="16">
        <f>TASKS!H164</f>
        <v>0</v>
      </c>
      <c r="I165" s="17">
        <f>TASKS!K164</f>
        <v>0</v>
      </c>
      <c r="J165" s="14">
        <f>TASKS!L164</f>
        <v>0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L165" t="e">
        <f t="shared" si="6"/>
        <v>#VALUE!</v>
      </c>
      <c r="CM165" t="e">
        <f t="shared" si="7"/>
        <v>#VALUE!</v>
      </c>
      <c r="CN165" t="e">
        <f t="shared" si="8"/>
        <v>#VALUE!</v>
      </c>
      <c r="CO165" t="str">
        <f>IF(TASKS!I164="","",INT((TASKS!I164-$E$3)/7)+1)</f>
        <v/>
      </c>
      <c r="CP165" t="str">
        <f>IF(TASKS!J164="","",INT((TASKS!J164-$E$3)/7)+1)</f>
        <v/>
      </c>
      <c r="CQ165" t="str">
        <f>IF(OR($H165="",TASKS!J164=""),"",INT(($H165-TASKS!J164)/7))</f>
        <v/>
      </c>
    </row>
    <row r="166" spans="1:95" ht="20.100000000000001" customHeight="1">
      <c r="A166" s="14">
        <f>TASKS!A165</f>
        <v>0</v>
      </c>
      <c r="B166" s="14">
        <f>TASKS!B165</f>
        <v>0</v>
      </c>
      <c r="C166" s="14">
        <f>TASKS!C165</f>
        <v>0</v>
      </c>
      <c r="D166" s="15">
        <f>TASKS!D165</f>
        <v>0</v>
      </c>
      <c r="E166" s="14">
        <f>TASKS!E165</f>
        <v>0</v>
      </c>
      <c r="F166" s="14">
        <f>TASKS!F165</f>
        <v>0</v>
      </c>
      <c r="G166" s="16">
        <f>TASKS!G165</f>
        <v>0</v>
      </c>
      <c r="H166" s="16">
        <f>TASKS!H165</f>
        <v>0</v>
      </c>
      <c r="I166" s="17">
        <f>TASKS!K165</f>
        <v>0</v>
      </c>
      <c r="J166" s="14">
        <f>TASKS!L165</f>
        <v>0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L166" t="e">
        <f t="shared" si="6"/>
        <v>#VALUE!</v>
      </c>
      <c r="CM166" t="e">
        <f t="shared" si="7"/>
        <v>#VALUE!</v>
      </c>
      <c r="CN166" t="e">
        <f t="shared" si="8"/>
        <v>#VALUE!</v>
      </c>
      <c r="CO166" t="str">
        <f>IF(TASKS!I165="","",INT((TASKS!I165-$E$3)/7)+1)</f>
        <v/>
      </c>
      <c r="CP166" t="str">
        <f>IF(TASKS!J165="","",INT((TASKS!J165-$E$3)/7)+1)</f>
        <v/>
      </c>
      <c r="CQ166" t="str">
        <f>IF(OR($H166="",TASKS!J165=""),"",INT(($H166-TASKS!J165)/7))</f>
        <v/>
      </c>
    </row>
    <row r="167" spans="1:95" ht="20.100000000000001" customHeight="1">
      <c r="A167" s="14">
        <f>TASKS!A166</f>
        <v>0</v>
      </c>
      <c r="B167" s="14">
        <f>TASKS!B166</f>
        <v>0</v>
      </c>
      <c r="C167" s="14">
        <f>TASKS!C166</f>
        <v>0</v>
      </c>
      <c r="D167" s="15">
        <f>TASKS!D166</f>
        <v>0</v>
      </c>
      <c r="E167" s="14">
        <f>TASKS!E166</f>
        <v>0</v>
      </c>
      <c r="F167" s="14">
        <f>TASKS!F166</f>
        <v>0</v>
      </c>
      <c r="G167" s="16">
        <f>TASKS!G166</f>
        <v>0</v>
      </c>
      <c r="H167" s="16">
        <f>TASKS!H166</f>
        <v>0</v>
      </c>
      <c r="I167" s="17">
        <f>TASKS!K166</f>
        <v>0</v>
      </c>
      <c r="J167" s="14">
        <f>TASKS!L166</f>
        <v>0</v>
      </c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L167" t="e">
        <f t="shared" si="6"/>
        <v>#VALUE!</v>
      </c>
      <c r="CM167" t="e">
        <f t="shared" si="7"/>
        <v>#VALUE!</v>
      </c>
      <c r="CN167" t="e">
        <f t="shared" si="8"/>
        <v>#VALUE!</v>
      </c>
      <c r="CO167" t="str">
        <f>IF(TASKS!I166="","",INT((TASKS!I166-$E$3)/7)+1)</f>
        <v/>
      </c>
      <c r="CP167" t="str">
        <f>IF(TASKS!J166="","",INT((TASKS!J166-$E$3)/7)+1)</f>
        <v/>
      </c>
      <c r="CQ167" t="str">
        <f>IF(OR($H167="",TASKS!J166=""),"",INT(($H167-TASKS!J166)/7))</f>
        <v/>
      </c>
    </row>
    <row r="168" spans="1:95" ht="20.100000000000001" customHeight="1">
      <c r="A168" s="14">
        <f>TASKS!A167</f>
        <v>0</v>
      </c>
      <c r="B168" s="14">
        <f>TASKS!B167</f>
        <v>0</v>
      </c>
      <c r="C168" s="14">
        <f>TASKS!C167</f>
        <v>0</v>
      </c>
      <c r="D168" s="15">
        <f>TASKS!D167</f>
        <v>0</v>
      </c>
      <c r="E168" s="14">
        <f>TASKS!E167</f>
        <v>0</v>
      </c>
      <c r="F168" s="14">
        <f>TASKS!F167</f>
        <v>0</v>
      </c>
      <c r="G168" s="16">
        <f>TASKS!G167</f>
        <v>0</v>
      </c>
      <c r="H168" s="16">
        <f>TASKS!H167</f>
        <v>0</v>
      </c>
      <c r="I168" s="17">
        <f>TASKS!K167</f>
        <v>0</v>
      </c>
      <c r="J168" s="14">
        <f>TASKS!L167</f>
        <v>0</v>
      </c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L168" t="e">
        <f t="shared" si="6"/>
        <v>#VALUE!</v>
      </c>
      <c r="CM168" t="e">
        <f t="shared" si="7"/>
        <v>#VALUE!</v>
      </c>
      <c r="CN168" t="e">
        <f t="shared" si="8"/>
        <v>#VALUE!</v>
      </c>
      <c r="CO168" t="str">
        <f>IF(TASKS!I167="","",INT((TASKS!I167-$E$3)/7)+1)</f>
        <v/>
      </c>
      <c r="CP168" t="str">
        <f>IF(TASKS!J167="","",INT((TASKS!J167-$E$3)/7)+1)</f>
        <v/>
      </c>
      <c r="CQ168" t="str">
        <f>IF(OR($H168="",TASKS!J167=""),"",INT(($H168-TASKS!J167)/7))</f>
        <v/>
      </c>
    </row>
    <row r="169" spans="1:95" ht="20.100000000000001" customHeight="1">
      <c r="A169" s="14">
        <f>TASKS!A168</f>
        <v>0</v>
      </c>
      <c r="B169" s="14">
        <f>TASKS!B168</f>
        <v>0</v>
      </c>
      <c r="C169" s="14">
        <f>TASKS!C168</f>
        <v>0</v>
      </c>
      <c r="D169" s="15">
        <f>TASKS!D168</f>
        <v>0</v>
      </c>
      <c r="E169" s="14">
        <f>TASKS!E168</f>
        <v>0</v>
      </c>
      <c r="F169" s="14">
        <f>TASKS!F168</f>
        <v>0</v>
      </c>
      <c r="G169" s="16">
        <f>TASKS!G168</f>
        <v>0</v>
      </c>
      <c r="H169" s="16">
        <f>TASKS!H168</f>
        <v>0</v>
      </c>
      <c r="I169" s="17">
        <f>TASKS!K168</f>
        <v>0</v>
      </c>
      <c r="J169" s="14">
        <f>TASKS!L168</f>
        <v>0</v>
      </c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L169" t="e">
        <f t="shared" si="6"/>
        <v>#VALUE!</v>
      </c>
      <c r="CM169" t="e">
        <f t="shared" si="7"/>
        <v>#VALUE!</v>
      </c>
      <c r="CN169" t="e">
        <f t="shared" si="8"/>
        <v>#VALUE!</v>
      </c>
      <c r="CO169" t="str">
        <f>IF(TASKS!I168="","",INT((TASKS!I168-$E$3)/7)+1)</f>
        <v/>
      </c>
      <c r="CP169" t="str">
        <f>IF(TASKS!J168="","",INT((TASKS!J168-$E$3)/7)+1)</f>
        <v/>
      </c>
      <c r="CQ169" t="str">
        <f>IF(OR($H169="",TASKS!J168=""),"",INT(($H169-TASKS!J168)/7))</f>
        <v/>
      </c>
    </row>
    <row r="170" spans="1:95" ht="20.100000000000001" customHeight="1">
      <c r="A170" s="14">
        <f>TASKS!A169</f>
        <v>0</v>
      </c>
      <c r="B170" s="14">
        <f>TASKS!B169</f>
        <v>0</v>
      </c>
      <c r="C170" s="14">
        <f>TASKS!C169</f>
        <v>0</v>
      </c>
      <c r="D170" s="15">
        <f>TASKS!D169</f>
        <v>0</v>
      </c>
      <c r="E170" s="14">
        <f>TASKS!E169</f>
        <v>0</v>
      </c>
      <c r="F170" s="14">
        <f>TASKS!F169</f>
        <v>0</v>
      </c>
      <c r="G170" s="16">
        <f>TASKS!G169</f>
        <v>0</v>
      </c>
      <c r="H170" s="16">
        <f>TASKS!H169</f>
        <v>0</v>
      </c>
      <c r="I170" s="17">
        <f>TASKS!K169</f>
        <v>0</v>
      </c>
      <c r="J170" s="14">
        <f>TASKS!L169</f>
        <v>0</v>
      </c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L170" t="e">
        <f t="shared" si="6"/>
        <v>#VALUE!</v>
      </c>
      <c r="CM170" t="e">
        <f t="shared" si="7"/>
        <v>#VALUE!</v>
      </c>
      <c r="CN170" t="e">
        <f t="shared" si="8"/>
        <v>#VALUE!</v>
      </c>
      <c r="CO170" t="str">
        <f>IF(TASKS!I169="","",INT((TASKS!I169-$E$3)/7)+1)</f>
        <v/>
      </c>
      <c r="CP170" t="str">
        <f>IF(TASKS!J169="","",INT((TASKS!J169-$E$3)/7)+1)</f>
        <v/>
      </c>
      <c r="CQ170" t="str">
        <f>IF(OR($H170="",TASKS!J169=""),"",INT(($H170-TASKS!J169)/7))</f>
        <v/>
      </c>
    </row>
    <row r="171" spans="1:95" ht="20.100000000000001" customHeight="1">
      <c r="A171" s="14">
        <f>TASKS!A170</f>
        <v>0</v>
      </c>
      <c r="B171" s="14">
        <f>TASKS!B170</f>
        <v>0</v>
      </c>
      <c r="C171" s="14">
        <f>TASKS!C170</f>
        <v>0</v>
      </c>
      <c r="D171" s="15">
        <f>TASKS!D170</f>
        <v>0</v>
      </c>
      <c r="E171" s="14">
        <f>TASKS!E170</f>
        <v>0</v>
      </c>
      <c r="F171" s="14">
        <f>TASKS!F170</f>
        <v>0</v>
      </c>
      <c r="G171" s="16">
        <f>TASKS!G170</f>
        <v>0</v>
      </c>
      <c r="H171" s="16">
        <f>TASKS!H170</f>
        <v>0</v>
      </c>
      <c r="I171" s="17">
        <f>TASKS!K170</f>
        <v>0</v>
      </c>
      <c r="J171" s="14">
        <f>TASKS!L170</f>
        <v>0</v>
      </c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L171" t="e">
        <f t="shared" si="6"/>
        <v>#VALUE!</v>
      </c>
      <c r="CM171" t="e">
        <f t="shared" si="7"/>
        <v>#VALUE!</v>
      </c>
      <c r="CN171" t="e">
        <f t="shared" si="8"/>
        <v>#VALUE!</v>
      </c>
      <c r="CO171" t="str">
        <f>IF(TASKS!I170="","",INT((TASKS!I170-$E$3)/7)+1)</f>
        <v/>
      </c>
      <c r="CP171" t="str">
        <f>IF(TASKS!J170="","",INT((TASKS!J170-$E$3)/7)+1)</f>
        <v/>
      </c>
      <c r="CQ171" t="str">
        <f>IF(OR($H171="",TASKS!J170=""),"",INT(($H171-TASKS!J170)/7))</f>
        <v/>
      </c>
    </row>
    <row r="172" spans="1:95" ht="20.100000000000001" customHeight="1">
      <c r="A172" s="14">
        <f>TASKS!A171</f>
        <v>0</v>
      </c>
      <c r="B172" s="14">
        <f>TASKS!B171</f>
        <v>0</v>
      </c>
      <c r="C172" s="14">
        <f>TASKS!C171</f>
        <v>0</v>
      </c>
      <c r="D172" s="15">
        <f>TASKS!D171</f>
        <v>0</v>
      </c>
      <c r="E172" s="14">
        <f>TASKS!E171</f>
        <v>0</v>
      </c>
      <c r="F172" s="14">
        <f>TASKS!F171</f>
        <v>0</v>
      </c>
      <c r="G172" s="16">
        <f>TASKS!G171</f>
        <v>0</v>
      </c>
      <c r="H172" s="16">
        <f>TASKS!H171</f>
        <v>0</v>
      </c>
      <c r="I172" s="17">
        <f>TASKS!K171</f>
        <v>0</v>
      </c>
      <c r="J172" s="14">
        <f>TASKS!L171</f>
        <v>0</v>
      </c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L172" t="e">
        <f t="shared" si="6"/>
        <v>#VALUE!</v>
      </c>
      <c r="CM172" t="e">
        <f t="shared" si="7"/>
        <v>#VALUE!</v>
      </c>
      <c r="CN172" t="e">
        <f t="shared" si="8"/>
        <v>#VALUE!</v>
      </c>
      <c r="CO172" t="str">
        <f>IF(TASKS!I171="","",INT((TASKS!I171-$E$3)/7)+1)</f>
        <v/>
      </c>
      <c r="CP172" t="str">
        <f>IF(TASKS!J171="","",INT((TASKS!J171-$E$3)/7)+1)</f>
        <v/>
      </c>
      <c r="CQ172" t="str">
        <f>IF(OR($H172="",TASKS!J171=""),"",INT(($H172-TASKS!J171)/7))</f>
        <v/>
      </c>
    </row>
    <row r="173" spans="1:95" ht="20.100000000000001" customHeight="1">
      <c r="A173" s="14">
        <f>TASKS!A172</f>
        <v>0</v>
      </c>
      <c r="B173" s="14">
        <f>TASKS!B172</f>
        <v>0</v>
      </c>
      <c r="C173" s="14">
        <f>TASKS!C172</f>
        <v>0</v>
      </c>
      <c r="D173" s="15">
        <f>TASKS!D172</f>
        <v>0</v>
      </c>
      <c r="E173" s="14">
        <f>TASKS!E172</f>
        <v>0</v>
      </c>
      <c r="F173" s="14">
        <f>TASKS!F172</f>
        <v>0</v>
      </c>
      <c r="G173" s="16">
        <f>TASKS!G172</f>
        <v>0</v>
      </c>
      <c r="H173" s="16">
        <f>TASKS!H172</f>
        <v>0</v>
      </c>
      <c r="I173" s="17">
        <f>TASKS!K172</f>
        <v>0</v>
      </c>
      <c r="J173" s="14">
        <f>TASKS!L172</f>
        <v>0</v>
      </c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L173" t="e">
        <f t="shared" si="6"/>
        <v>#VALUE!</v>
      </c>
      <c r="CM173" t="e">
        <f t="shared" si="7"/>
        <v>#VALUE!</v>
      </c>
      <c r="CN173" t="e">
        <f t="shared" si="8"/>
        <v>#VALUE!</v>
      </c>
      <c r="CO173" t="str">
        <f>IF(TASKS!I172="","",INT((TASKS!I172-$E$3)/7)+1)</f>
        <v/>
      </c>
      <c r="CP173" t="str">
        <f>IF(TASKS!J172="","",INT((TASKS!J172-$E$3)/7)+1)</f>
        <v/>
      </c>
      <c r="CQ173" t="str">
        <f>IF(OR($H173="",TASKS!J172=""),"",INT(($H173-TASKS!J172)/7))</f>
        <v/>
      </c>
    </row>
    <row r="174" spans="1:95" ht="20.100000000000001" customHeight="1">
      <c r="A174" s="14">
        <f>TASKS!A173</f>
        <v>0</v>
      </c>
      <c r="B174" s="14">
        <f>TASKS!B173</f>
        <v>0</v>
      </c>
      <c r="C174" s="14">
        <f>TASKS!C173</f>
        <v>0</v>
      </c>
      <c r="D174" s="15">
        <f>TASKS!D173</f>
        <v>0</v>
      </c>
      <c r="E174" s="14">
        <f>TASKS!E173</f>
        <v>0</v>
      </c>
      <c r="F174" s="14">
        <f>TASKS!F173</f>
        <v>0</v>
      </c>
      <c r="G174" s="16">
        <f>TASKS!G173</f>
        <v>0</v>
      </c>
      <c r="H174" s="16">
        <f>TASKS!H173</f>
        <v>0</v>
      </c>
      <c r="I174" s="17">
        <f>TASKS!K173</f>
        <v>0</v>
      </c>
      <c r="J174" s="14">
        <f>TASKS!L173</f>
        <v>0</v>
      </c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L174" t="e">
        <f t="shared" si="6"/>
        <v>#VALUE!</v>
      </c>
      <c r="CM174" t="e">
        <f t="shared" si="7"/>
        <v>#VALUE!</v>
      </c>
      <c r="CN174" t="e">
        <f t="shared" si="8"/>
        <v>#VALUE!</v>
      </c>
      <c r="CO174" t="str">
        <f>IF(TASKS!I173="","",INT((TASKS!I173-$E$3)/7)+1)</f>
        <v/>
      </c>
      <c r="CP174" t="str">
        <f>IF(TASKS!J173="","",INT((TASKS!J173-$E$3)/7)+1)</f>
        <v/>
      </c>
      <c r="CQ174" t="str">
        <f>IF(OR($H174="",TASKS!J173=""),"",INT(($H174-TASKS!J173)/7))</f>
        <v/>
      </c>
    </row>
    <row r="175" spans="1:95" ht="20.100000000000001" customHeight="1">
      <c r="A175" s="14">
        <f>TASKS!A174</f>
        <v>0</v>
      </c>
      <c r="B175" s="14">
        <f>TASKS!B174</f>
        <v>0</v>
      </c>
      <c r="C175" s="14">
        <f>TASKS!C174</f>
        <v>0</v>
      </c>
      <c r="D175" s="15">
        <f>TASKS!D174</f>
        <v>0</v>
      </c>
      <c r="E175" s="14">
        <f>TASKS!E174</f>
        <v>0</v>
      </c>
      <c r="F175" s="14">
        <f>TASKS!F174</f>
        <v>0</v>
      </c>
      <c r="G175" s="16">
        <f>TASKS!G174</f>
        <v>0</v>
      </c>
      <c r="H175" s="16">
        <f>TASKS!H174</f>
        <v>0</v>
      </c>
      <c r="I175" s="17">
        <f>TASKS!K174</f>
        <v>0</v>
      </c>
      <c r="J175" s="14">
        <f>TASKS!L174</f>
        <v>0</v>
      </c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L175" t="e">
        <f t="shared" si="6"/>
        <v>#VALUE!</v>
      </c>
      <c r="CM175" t="e">
        <f t="shared" si="7"/>
        <v>#VALUE!</v>
      </c>
      <c r="CN175" t="e">
        <f t="shared" si="8"/>
        <v>#VALUE!</v>
      </c>
      <c r="CO175" t="str">
        <f>IF(TASKS!I174="","",INT((TASKS!I174-$E$3)/7)+1)</f>
        <v/>
      </c>
      <c r="CP175" t="str">
        <f>IF(TASKS!J174="","",INT((TASKS!J174-$E$3)/7)+1)</f>
        <v/>
      </c>
      <c r="CQ175" t="str">
        <f>IF(OR($H175="",TASKS!J174=""),"",INT(($H175-TASKS!J174)/7))</f>
        <v/>
      </c>
    </row>
    <row r="176" spans="1:95" ht="20.100000000000001" customHeight="1">
      <c r="A176" s="14">
        <f>TASKS!A175</f>
        <v>0</v>
      </c>
      <c r="B176" s="14">
        <f>TASKS!B175</f>
        <v>0</v>
      </c>
      <c r="C176" s="14">
        <f>TASKS!C175</f>
        <v>0</v>
      </c>
      <c r="D176" s="15">
        <f>TASKS!D175</f>
        <v>0</v>
      </c>
      <c r="E176" s="14">
        <f>TASKS!E175</f>
        <v>0</v>
      </c>
      <c r="F176" s="14">
        <f>TASKS!F175</f>
        <v>0</v>
      </c>
      <c r="G176" s="16">
        <f>TASKS!G175</f>
        <v>0</v>
      </c>
      <c r="H176" s="16">
        <f>TASKS!H175</f>
        <v>0</v>
      </c>
      <c r="I176" s="17">
        <f>TASKS!K175</f>
        <v>0</v>
      </c>
      <c r="J176" s="14">
        <f>TASKS!L175</f>
        <v>0</v>
      </c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L176" t="e">
        <f t="shared" si="6"/>
        <v>#VALUE!</v>
      </c>
      <c r="CM176" t="e">
        <f t="shared" si="7"/>
        <v>#VALUE!</v>
      </c>
      <c r="CN176" t="e">
        <f t="shared" si="8"/>
        <v>#VALUE!</v>
      </c>
      <c r="CO176" t="str">
        <f>IF(TASKS!I175="","",INT((TASKS!I175-$E$3)/7)+1)</f>
        <v/>
      </c>
      <c r="CP176" t="str">
        <f>IF(TASKS!J175="","",INT((TASKS!J175-$E$3)/7)+1)</f>
        <v/>
      </c>
      <c r="CQ176" t="str">
        <f>IF(OR($H176="",TASKS!J175=""),"",INT(($H176-TASKS!J175)/7))</f>
        <v/>
      </c>
    </row>
    <row r="177" spans="1:95" ht="20.100000000000001" customHeight="1">
      <c r="A177" s="14">
        <f>TASKS!A176</f>
        <v>0</v>
      </c>
      <c r="B177" s="14">
        <f>TASKS!B176</f>
        <v>0</v>
      </c>
      <c r="C177" s="14">
        <f>TASKS!C176</f>
        <v>0</v>
      </c>
      <c r="D177" s="15">
        <f>TASKS!D176</f>
        <v>0</v>
      </c>
      <c r="E177" s="14">
        <f>TASKS!E176</f>
        <v>0</v>
      </c>
      <c r="F177" s="14">
        <f>TASKS!F176</f>
        <v>0</v>
      </c>
      <c r="G177" s="16">
        <f>TASKS!G176</f>
        <v>0</v>
      </c>
      <c r="H177" s="16">
        <f>TASKS!H176</f>
        <v>0</v>
      </c>
      <c r="I177" s="17">
        <f>TASKS!K176</f>
        <v>0</v>
      </c>
      <c r="J177" s="14">
        <f>TASKS!L176</f>
        <v>0</v>
      </c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L177" t="e">
        <f t="shared" si="6"/>
        <v>#VALUE!</v>
      </c>
      <c r="CM177" t="e">
        <f t="shared" si="7"/>
        <v>#VALUE!</v>
      </c>
      <c r="CN177" t="e">
        <f t="shared" si="8"/>
        <v>#VALUE!</v>
      </c>
      <c r="CO177" t="str">
        <f>IF(TASKS!I176="","",INT((TASKS!I176-$E$3)/7)+1)</f>
        <v/>
      </c>
      <c r="CP177" t="str">
        <f>IF(TASKS!J176="","",INT((TASKS!J176-$E$3)/7)+1)</f>
        <v/>
      </c>
      <c r="CQ177" t="str">
        <f>IF(OR($H177="",TASKS!J176=""),"",INT(($H177-TASKS!J176)/7))</f>
        <v/>
      </c>
    </row>
    <row r="178" spans="1:95" ht="20.100000000000001" customHeight="1">
      <c r="A178" s="14">
        <f>TASKS!A177</f>
        <v>0</v>
      </c>
      <c r="B178" s="14">
        <f>TASKS!B177</f>
        <v>0</v>
      </c>
      <c r="C178" s="14">
        <f>TASKS!C177</f>
        <v>0</v>
      </c>
      <c r="D178" s="15">
        <f>TASKS!D177</f>
        <v>0</v>
      </c>
      <c r="E178" s="14">
        <f>TASKS!E177</f>
        <v>0</v>
      </c>
      <c r="F178" s="14">
        <f>TASKS!F177</f>
        <v>0</v>
      </c>
      <c r="G178" s="16">
        <f>TASKS!G177</f>
        <v>0</v>
      </c>
      <c r="H178" s="16">
        <f>TASKS!H177</f>
        <v>0</v>
      </c>
      <c r="I178" s="17">
        <f>TASKS!K177</f>
        <v>0</v>
      </c>
      <c r="J178" s="14">
        <f>TASKS!L177</f>
        <v>0</v>
      </c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L178" t="e">
        <f t="shared" si="6"/>
        <v>#VALUE!</v>
      </c>
      <c r="CM178" t="e">
        <f t="shared" si="7"/>
        <v>#VALUE!</v>
      </c>
      <c r="CN178" t="e">
        <f t="shared" si="8"/>
        <v>#VALUE!</v>
      </c>
      <c r="CO178" t="str">
        <f>IF(TASKS!I177="","",INT((TASKS!I177-$E$3)/7)+1)</f>
        <v/>
      </c>
      <c r="CP178" t="str">
        <f>IF(TASKS!J177="","",INT((TASKS!J177-$E$3)/7)+1)</f>
        <v/>
      </c>
      <c r="CQ178" t="str">
        <f>IF(OR($H178="",TASKS!J177=""),"",INT(($H178-TASKS!J177)/7))</f>
        <v/>
      </c>
    </row>
    <row r="179" spans="1:95" ht="20.100000000000001" customHeight="1">
      <c r="A179" s="14">
        <f>TASKS!A178</f>
        <v>0</v>
      </c>
      <c r="B179" s="14">
        <f>TASKS!B178</f>
        <v>0</v>
      </c>
      <c r="C179" s="14">
        <f>TASKS!C178</f>
        <v>0</v>
      </c>
      <c r="D179" s="15">
        <f>TASKS!D178</f>
        <v>0</v>
      </c>
      <c r="E179" s="14">
        <f>TASKS!E178</f>
        <v>0</v>
      </c>
      <c r="F179" s="14">
        <f>TASKS!F178</f>
        <v>0</v>
      </c>
      <c r="G179" s="16">
        <f>TASKS!G178</f>
        <v>0</v>
      </c>
      <c r="H179" s="16">
        <f>TASKS!H178</f>
        <v>0</v>
      </c>
      <c r="I179" s="17">
        <f>TASKS!K178</f>
        <v>0</v>
      </c>
      <c r="J179" s="14">
        <f>TASKS!L178</f>
        <v>0</v>
      </c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L179" t="e">
        <f t="shared" si="6"/>
        <v>#VALUE!</v>
      </c>
      <c r="CM179" t="e">
        <f t="shared" si="7"/>
        <v>#VALUE!</v>
      </c>
      <c r="CN179" t="e">
        <f t="shared" si="8"/>
        <v>#VALUE!</v>
      </c>
      <c r="CO179" t="str">
        <f>IF(TASKS!I178="","",INT((TASKS!I178-$E$3)/7)+1)</f>
        <v/>
      </c>
      <c r="CP179" t="str">
        <f>IF(TASKS!J178="","",INT((TASKS!J178-$E$3)/7)+1)</f>
        <v/>
      </c>
      <c r="CQ179" t="str">
        <f>IF(OR($H179="",TASKS!J178=""),"",INT(($H179-TASKS!J178)/7))</f>
        <v/>
      </c>
    </row>
    <row r="180" spans="1:95" ht="20.100000000000001" customHeight="1">
      <c r="A180" s="14">
        <f>TASKS!A179</f>
        <v>0</v>
      </c>
      <c r="B180" s="14">
        <f>TASKS!B179</f>
        <v>0</v>
      </c>
      <c r="C180" s="14">
        <f>TASKS!C179</f>
        <v>0</v>
      </c>
      <c r="D180" s="15">
        <f>TASKS!D179</f>
        <v>0</v>
      </c>
      <c r="E180" s="14">
        <f>TASKS!E179</f>
        <v>0</v>
      </c>
      <c r="F180" s="14">
        <f>TASKS!F179</f>
        <v>0</v>
      </c>
      <c r="G180" s="16">
        <f>TASKS!G179</f>
        <v>0</v>
      </c>
      <c r="H180" s="16">
        <f>TASKS!H179</f>
        <v>0</v>
      </c>
      <c r="I180" s="17">
        <f>TASKS!K179</f>
        <v>0</v>
      </c>
      <c r="J180" s="14">
        <f>TASKS!L179</f>
        <v>0</v>
      </c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L180" t="e">
        <f t="shared" si="6"/>
        <v>#VALUE!</v>
      </c>
      <c r="CM180" t="e">
        <f t="shared" si="7"/>
        <v>#VALUE!</v>
      </c>
      <c r="CN180" t="e">
        <f t="shared" si="8"/>
        <v>#VALUE!</v>
      </c>
      <c r="CO180" t="str">
        <f>IF(TASKS!I179="","",INT((TASKS!I179-$E$3)/7)+1)</f>
        <v/>
      </c>
      <c r="CP180" t="str">
        <f>IF(TASKS!J179="","",INT((TASKS!J179-$E$3)/7)+1)</f>
        <v/>
      </c>
      <c r="CQ180" t="str">
        <f>IF(OR($H180="",TASKS!J179=""),"",INT(($H180-TASKS!J179)/7))</f>
        <v/>
      </c>
    </row>
    <row r="181" spans="1:95" ht="20.100000000000001" customHeight="1">
      <c r="A181" s="14">
        <f>TASKS!A180</f>
        <v>0</v>
      </c>
      <c r="B181" s="14">
        <f>TASKS!B180</f>
        <v>0</v>
      </c>
      <c r="C181" s="14">
        <f>TASKS!C180</f>
        <v>0</v>
      </c>
      <c r="D181" s="15">
        <f>TASKS!D180</f>
        <v>0</v>
      </c>
      <c r="E181" s="14">
        <f>TASKS!E180</f>
        <v>0</v>
      </c>
      <c r="F181" s="14">
        <f>TASKS!F180</f>
        <v>0</v>
      </c>
      <c r="G181" s="16">
        <f>TASKS!G180</f>
        <v>0</v>
      </c>
      <c r="H181" s="16">
        <f>TASKS!H180</f>
        <v>0</v>
      </c>
      <c r="I181" s="17">
        <f>TASKS!K180</f>
        <v>0</v>
      </c>
      <c r="J181" s="14">
        <f>TASKS!L180</f>
        <v>0</v>
      </c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L181" t="e">
        <f t="shared" si="6"/>
        <v>#VALUE!</v>
      </c>
      <c r="CM181" t="e">
        <f t="shared" si="7"/>
        <v>#VALUE!</v>
      </c>
      <c r="CN181" t="e">
        <f t="shared" si="8"/>
        <v>#VALUE!</v>
      </c>
      <c r="CO181" t="str">
        <f>IF(TASKS!I180="","",INT((TASKS!I180-$E$3)/7)+1)</f>
        <v/>
      </c>
      <c r="CP181" t="str">
        <f>IF(TASKS!J180="","",INT((TASKS!J180-$E$3)/7)+1)</f>
        <v/>
      </c>
      <c r="CQ181" t="str">
        <f>IF(OR($H181="",TASKS!J180=""),"",INT(($H181-TASKS!J180)/7))</f>
        <v/>
      </c>
    </row>
    <row r="182" spans="1:95" ht="20.100000000000001" customHeight="1">
      <c r="A182" s="14">
        <f>TASKS!A181</f>
        <v>0</v>
      </c>
      <c r="B182" s="14">
        <f>TASKS!B181</f>
        <v>0</v>
      </c>
      <c r="C182" s="14">
        <f>TASKS!C181</f>
        <v>0</v>
      </c>
      <c r="D182" s="15">
        <f>TASKS!D181</f>
        <v>0</v>
      </c>
      <c r="E182" s="14">
        <f>TASKS!E181</f>
        <v>0</v>
      </c>
      <c r="F182" s="14">
        <f>TASKS!F181</f>
        <v>0</v>
      </c>
      <c r="G182" s="16">
        <f>TASKS!G181</f>
        <v>0</v>
      </c>
      <c r="H182" s="16">
        <f>TASKS!H181</f>
        <v>0</v>
      </c>
      <c r="I182" s="17">
        <f>TASKS!K181</f>
        <v>0</v>
      </c>
      <c r="J182" s="14">
        <f>TASKS!L181</f>
        <v>0</v>
      </c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L182" t="e">
        <f t="shared" si="6"/>
        <v>#VALUE!</v>
      </c>
      <c r="CM182" t="e">
        <f t="shared" si="7"/>
        <v>#VALUE!</v>
      </c>
      <c r="CN182" t="e">
        <f t="shared" si="8"/>
        <v>#VALUE!</v>
      </c>
      <c r="CO182" t="str">
        <f>IF(TASKS!I181="","",INT((TASKS!I181-$E$3)/7)+1)</f>
        <v/>
      </c>
      <c r="CP182" t="str">
        <f>IF(TASKS!J181="","",INT((TASKS!J181-$E$3)/7)+1)</f>
        <v/>
      </c>
      <c r="CQ182" t="str">
        <f>IF(OR($H182="",TASKS!J181=""),"",INT(($H182-TASKS!J181)/7))</f>
        <v/>
      </c>
    </row>
    <row r="183" spans="1:95" ht="20.100000000000001" customHeight="1">
      <c r="A183" s="14">
        <f>TASKS!A182</f>
        <v>0</v>
      </c>
      <c r="B183" s="14">
        <f>TASKS!B182</f>
        <v>0</v>
      </c>
      <c r="C183" s="14">
        <f>TASKS!C182</f>
        <v>0</v>
      </c>
      <c r="D183" s="15">
        <f>TASKS!D182</f>
        <v>0</v>
      </c>
      <c r="E183" s="14">
        <f>TASKS!E182</f>
        <v>0</v>
      </c>
      <c r="F183" s="14">
        <f>TASKS!F182</f>
        <v>0</v>
      </c>
      <c r="G183" s="16">
        <f>TASKS!G182</f>
        <v>0</v>
      </c>
      <c r="H183" s="16">
        <f>TASKS!H182</f>
        <v>0</v>
      </c>
      <c r="I183" s="17">
        <f>TASKS!K182</f>
        <v>0</v>
      </c>
      <c r="J183" s="14">
        <f>TASKS!L182</f>
        <v>0</v>
      </c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L183" t="e">
        <f t="shared" si="6"/>
        <v>#VALUE!</v>
      </c>
      <c r="CM183" t="e">
        <f t="shared" si="7"/>
        <v>#VALUE!</v>
      </c>
      <c r="CN183" t="e">
        <f t="shared" si="8"/>
        <v>#VALUE!</v>
      </c>
      <c r="CO183" t="str">
        <f>IF(TASKS!I182="","",INT((TASKS!I182-$E$3)/7)+1)</f>
        <v/>
      </c>
      <c r="CP183" t="str">
        <f>IF(TASKS!J182="","",INT((TASKS!J182-$E$3)/7)+1)</f>
        <v/>
      </c>
      <c r="CQ183" t="str">
        <f>IF(OR($H183="",TASKS!J182=""),"",INT(($H183-TASKS!J182)/7))</f>
        <v/>
      </c>
    </row>
    <row r="184" spans="1:95" ht="20.100000000000001" customHeight="1">
      <c r="A184" s="14">
        <f>TASKS!A183</f>
        <v>0</v>
      </c>
      <c r="B184" s="14">
        <f>TASKS!B183</f>
        <v>0</v>
      </c>
      <c r="C184" s="14">
        <f>TASKS!C183</f>
        <v>0</v>
      </c>
      <c r="D184" s="15">
        <f>TASKS!D183</f>
        <v>0</v>
      </c>
      <c r="E184" s="14">
        <f>TASKS!E183</f>
        <v>0</v>
      </c>
      <c r="F184" s="14">
        <f>TASKS!F183</f>
        <v>0</v>
      </c>
      <c r="G184" s="16">
        <f>TASKS!G183</f>
        <v>0</v>
      </c>
      <c r="H184" s="16">
        <f>TASKS!H183</f>
        <v>0</v>
      </c>
      <c r="I184" s="17">
        <f>TASKS!K183</f>
        <v>0</v>
      </c>
      <c r="J184" s="14">
        <f>TASKS!L183</f>
        <v>0</v>
      </c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L184" t="e">
        <f t="shared" si="6"/>
        <v>#VALUE!</v>
      </c>
      <c r="CM184" t="e">
        <f t="shared" si="7"/>
        <v>#VALUE!</v>
      </c>
      <c r="CN184" t="e">
        <f t="shared" si="8"/>
        <v>#VALUE!</v>
      </c>
      <c r="CO184" t="str">
        <f>IF(TASKS!I183="","",INT((TASKS!I183-$E$3)/7)+1)</f>
        <v/>
      </c>
      <c r="CP184" t="str">
        <f>IF(TASKS!J183="","",INT((TASKS!J183-$E$3)/7)+1)</f>
        <v/>
      </c>
      <c r="CQ184" t="str">
        <f>IF(OR($H184="",TASKS!J183=""),"",INT(($H184-TASKS!J183)/7))</f>
        <v/>
      </c>
    </row>
    <row r="185" spans="1:95" ht="20.100000000000001" customHeight="1">
      <c r="A185" s="14">
        <f>TASKS!A184</f>
        <v>0</v>
      </c>
      <c r="B185" s="14">
        <f>TASKS!B184</f>
        <v>0</v>
      </c>
      <c r="C185" s="14">
        <f>TASKS!C184</f>
        <v>0</v>
      </c>
      <c r="D185" s="15">
        <f>TASKS!D184</f>
        <v>0</v>
      </c>
      <c r="E185" s="14">
        <f>TASKS!E184</f>
        <v>0</v>
      </c>
      <c r="F185" s="14">
        <f>TASKS!F184</f>
        <v>0</v>
      </c>
      <c r="G185" s="16">
        <f>TASKS!G184</f>
        <v>0</v>
      </c>
      <c r="H185" s="16">
        <f>TASKS!H184</f>
        <v>0</v>
      </c>
      <c r="I185" s="17">
        <f>TASKS!K184</f>
        <v>0</v>
      </c>
      <c r="J185" s="14">
        <f>TASKS!L184</f>
        <v>0</v>
      </c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L185" t="e">
        <f t="shared" si="6"/>
        <v>#VALUE!</v>
      </c>
      <c r="CM185" t="e">
        <f t="shared" si="7"/>
        <v>#VALUE!</v>
      </c>
      <c r="CN185" t="e">
        <f t="shared" si="8"/>
        <v>#VALUE!</v>
      </c>
      <c r="CO185" t="str">
        <f>IF(TASKS!I184="","",INT((TASKS!I184-$E$3)/7)+1)</f>
        <v/>
      </c>
      <c r="CP185" t="str">
        <f>IF(TASKS!J184="","",INT((TASKS!J184-$E$3)/7)+1)</f>
        <v/>
      </c>
      <c r="CQ185" t="str">
        <f>IF(OR($H185="",TASKS!J184=""),"",INT(($H185-TASKS!J184)/7))</f>
        <v/>
      </c>
    </row>
    <row r="186" spans="1:95" ht="20.100000000000001" customHeight="1">
      <c r="A186" s="14">
        <f>TASKS!A185</f>
        <v>0</v>
      </c>
      <c r="B186" s="14">
        <f>TASKS!B185</f>
        <v>0</v>
      </c>
      <c r="C186" s="14">
        <f>TASKS!C185</f>
        <v>0</v>
      </c>
      <c r="D186" s="15">
        <f>TASKS!D185</f>
        <v>0</v>
      </c>
      <c r="E186" s="14">
        <f>TASKS!E185</f>
        <v>0</v>
      </c>
      <c r="F186" s="14">
        <f>TASKS!F185</f>
        <v>0</v>
      </c>
      <c r="G186" s="16">
        <f>TASKS!G185</f>
        <v>0</v>
      </c>
      <c r="H186" s="16">
        <f>TASKS!H185</f>
        <v>0</v>
      </c>
      <c r="I186" s="17">
        <f>TASKS!K185</f>
        <v>0</v>
      </c>
      <c r="J186" s="14">
        <f>TASKS!L185</f>
        <v>0</v>
      </c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L186" t="e">
        <f t="shared" si="6"/>
        <v>#VALUE!</v>
      </c>
      <c r="CM186" t="e">
        <f t="shared" si="7"/>
        <v>#VALUE!</v>
      </c>
      <c r="CN186" t="e">
        <f t="shared" si="8"/>
        <v>#VALUE!</v>
      </c>
      <c r="CO186" t="str">
        <f>IF(TASKS!I185="","",INT((TASKS!I185-$E$3)/7)+1)</f>
        <v/>
      </c>
      <c r="CP186" t="str">
        <f>IF(TASKS!J185="","",INT((TASKS!J185-$E$3)/7)+1)</f>
        <v/>
      </c>
      <c r="CQ186" t="str">
        <f>IF(OR($H186="",TASKS!J185=""),"",INT(($H186-TASKS!J185)/7))</f>
        <v/>
      </c>
    </row>
    <row r="187" spans="1:95" ht="20.100000000000001" customHeight="1">
      <c r="A187" s="14">
        <f>TASKS!A186</f>
        <v>0</v>
      </c>
      <c r="B187" s="14">
        <f>TASKS!B186</f>
        <v>0</v>
      </c>
      <c r="C187" s="14">
        <f>TASKS!C186</f>
        <v>0</v>
      </c>
      <c r="D187" s="15">
        <f>TASKS!D186</f>
        <v>0</v>
      </c>
      <c r="E187" s="14">
        <f>TASKS!E186</f>
        <v>0</v>
      </c>
      <c r="F187" s="14">
        <f>TASKS!F186</f>
        <v>0</v>
      </c>
      <c r="G187" s="16">
        <f>TASKS!G186</f>
        <v>0</v>
      </c>
      <c r="H187" s="16">
        <f>TASKS!H186</f>
        <v>0</v>
      </c>
      <c r="I187" s="17">
        <f>TASKS!K186</f>
        <v>0</v>
      </c>
      <c r="J187" s="14">
        <f>TASKS!L186</f>
        <v>0</v>
      </c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L187" t="e">
        <f t="shared" si="6"/>
        <v>#VALUE!</v>
      </c>
      <c r="CM187" t="e">
        <f t="shared" si="7"/>
        <v>#VALUE!</v>
      </c>
      <c r="CN187" t="e">
        <f t="shared" si="8"/>
        <v>#VALUE!</v>
      </c>
      <c r="CO187" t="str">
        <f>IF(TASKS!I186="","",INT((TASKS!I186-$E$3)/7)+1)</f>
        <v/>
      </c>
      <c r="CP187" t="str">
        <f>IF(TASKS!J186="","",INT((TASKS!J186-$E$3)/7)+1)</f>
        <v/>
      </c>
      <c r="CQ187" t="str">
        <f>IF(OR($H187="",TASKS!J186=""),"",INT(($H187-TASKS!J186)/7))</f>
        <v/>
      </c>
    </row>
    <row r="188" spans="1:95" ht="20.100000000000001" customHeight="1">
      <c r="A188" s="14">
        <f>TASKS!A187</f>
        <v>0</v>
      </c>
      <c r="B188" s="14">
        <f>TASKS!B187</f>
        <v>0</v>
      </c>
      <c r="C188" s="14">
        <f>TASKS!C187</f>
        <v>0</v>
      </c>
      <c r="D188" s="15">
        <f>TASKS!D187</f>
        <v>0</v>
      </c>
      <c r="E188" s="14">
        <f>TASKS!E187</f>
        <v>0</v>
      </c>
      <c r="F188" s="14">
        <f>TASKS!F187</f>
        <v>0</v>
      </c>
      <c r="G188" s="16">
        <f>TASKS!G187</f>
        <v>0</v>
      </c>
      <c r="H188" s="16">
        <f>TASKS!H187</f>
        <v>0</v>
      </c>
      <c r="I188" s="17">
        <f>TASKS!K187</f>
        <v>0</v>
      </c>
      <c r="J188" s="14">
        <f>TASKS!L187</f>
        <v>0</v>
      </c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L188" t="e">
        <f t="shared" si="6"/>
        <v>#VALUE!</v>
      </c>
      <c r="CM188" t="e">
        <f t="shared" si="7"/>
        <v>#VALUE!</v>
      </c>
      <c r="CN188" t="e">
        <f t="shared" si="8"/>
        <v>#VALUE!</v>
      </c>
      <c r="CO188" t="str">
        <f>IF(TASKS!I187="","",INT((TASKS!I187-$E$3)/7)+1)</f>
        <v/>
      </c>
      <c r="CP188" t="str">
        <f>IF(TASKS!J187="","",INT((TASKS!J187-$E$3)/7)+1)</f>
        <v/>
      </c>
      <c r="CQ188" t="str">
        <f>IF(OR($H188="",TASKS!J187=""),"",INT(($H188-TASKS!J187)/7))</f>
        <v/>
      </c>
    </row>
    <row r="189" spans="1:95" ht="20.100000000000001" customHeight="1">
      <c r="A189" s="14">
        <f>TASKS!A188</f>
        <v>0</v>
      </c>
      <c r="B189" s="14">
        <f>TASKS!B188</f>
        <v>0</v>
      </c>
      <c r="C189" s="14">
        <f>TASKS!C188</f>
        <v>0</v>
      </c>
      <c r="D189" s="15">
        <f>TASKS!D188</f>
        <v>0</v>
      </c>
      <c r="E189" s="14">
        <f>TASKS!E188</f>
        <v>0</v>
      </c>
      <c r="F189" s="14">
        <f>TASKS!F188</f>
        <v>0</v>
      </c>
      <c r="G189" s="16">
        <f>TASKS!G188</f>
        <v>0</v>
      </c>
      <c r="H189" s="16">
        <f>TASKS!H188</f>
        <v>0</v>
      </c>
      <c r="I189" s="17">
        <f>TASKS!K188</f>
        <v>0</v>
      </c>
      <c r="J189" s="14">
        <f>TASKS!L188</f>
        <v>0</v>
      </c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L189" t="e">
        <f t="shared" si="6"/>
        <v>#VALUE!</v>
      </c>
      <c r="CM189" t="e">
        <f t="shared" si="7"/>
        <v>#VALUE!</v>
      </c>
      <c r="CN189" t="e">
        <f t="shared" si="8"/>
        <v>#VALUE!</v>
      </c>
      <c r="CO189" t="str">
        <f>IF(TASKS!I188="","",INT((TASKS!I188-$E$3)/7)+1)</f>
        <v/>
      </c>
      <c r="CP189" t="str">
        <f>IF(TASKS!J188="","",INT((TASKS!J188-$E$3)/7)+1)</f>
        <v/>
      </c>
      <c r="CQ189" t="str">
        <f>IF(OR($H189="",TASKS!J188=""),"",INT(($H189-TASKS!J188)/7))</f>
        <v/>
      </c>
    </row>
    <row r="190" spans="1:95" ht="20.100000000000001" customHeight="1">
      <c r="A190" s="14">
        <f>TASKS!A189</f>
        <v>0</v>
      </c>
      <c r="B190" s="14">
        <f>TASKS!B189</f>
        <v>0</v>
      </c>
      <c r="C190" s="14">
        <f>TASKS!C189</f>
        <v>0</v>
      </c>
      <c r="D190" s="15">
        <f>TASKS!D189</f>
        <v>0</v>
      </c>
      <c r="E190" s="14">
        <f>TASKS!E189</f>
        <v>0</v>
      </c>
      <c r="F190" s="14">
        <f>TASKS!F189</f>
        <v>0</v>
      </c>
      <c r="G190" s="16">
        <f>TASKS!G189</f>
        <v>0</v>
      </c>
      <c r="H190" s="16">
        <f>TASKS!H189</f>
        <v>0</v>
      </c>
      <c r="I190" s="17">
        <f>TASKS!K189</f>
        <v>0</v>
      </c>
      <c r="J190" s="14">
        <f>TASKS!L189</f>
        <v>0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L190" t="e">
        <f t="shared" si="6"/>
        <v>#VALUE!</v>
      </c>
      <c r="CM190" t="e">
        <f t="shared" si="7"/>
        <v>#VALUE!</v>
      </c>
      <c r="CN190" t="e">
        <f t="shared" si="8"/>
        <v>#VALUE!</v>
      </c>
      <c r="CO190" t="str">
        <f>IF(TASKS!I189="","",INT((TASKS!I189-$E$3)/7)+1)</f>
        <v/>
      </c>
      <c r="CP190" t="str">
        <f>IF(TASKS!J189="","",INT((TASKS!J189-$E$3)/7)+1)</f>
        <v/>
      </c>
      <c r="CQ190" t="str">
        <f>IF(OR($H190="",TASKS!J189=""),"",INT(($H190-TASKS!J189)/7))</f>
        <v/>
      </c>
    </row>
    <row r="191" spans="1:95" ht="20.100000000000001" customHeight="1">
      <c r="A191" s="14">
        <f>TASKS!A190</f>
        <v>0</v>
      </c>
      <c r="B191" s="14">
        <f>TASKS!B190</f>
        <v>0</v>
      </c>
      <c r="C191" s="14">
        <f>TASKS!C190</f>
        <v>0</v>
      </c>
      <c r="D191" s="15">
        <f>TASKS!D190</f>
        <v>0</v>
      </c>
      <c r="E191" s="14">
        <f>TASKS!E190</f>
        <v>0</v>
      </c>
      <c r="F191" s="14">
        <f>TASKS!F190</f>
        <v>0</v>
      </c>
      <c r="G191" s="16">
        <f>TASKS!G190</f>
        <v>0</v>
      </c>
      <c r="H191" s="16">
        <f>TASKS!H190</f>
        <v>0</v>
      </c>
      <c r="I191" s="17">
        <f>TASKS!K190</f>
        <v>0</v>
      </c>
      <c r="J191" s="14">
        <f>TASKS!L190</f>
        <v>0</v>
      </c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L191" t="e">
        <f t="shared" si="6"/>
        <v>#VALUE!</v>
      </c>
      <c r="CM191" t="e">
        <f t="shared" si="7"/>
        <v>#VALUE!</v>
      </c>
      <c r="CN191" t="e">
        <f t="shared" si="8"/>
        <v>#VALUE!</v>
      </c>
      <c r="CO191" t="str">
        <f>IF(TASKS!I190="","",INT((TASKS!I190-$E$3)/7)+1)</f>
        <v/>
      </c>
      <c r="CP191" t="str">
        <f>IF(TASKS!J190="","",INT((TASKS!J190-$E$3)/7)+1)</f>
        <v/>
      </c>
      <c r="CQ191" t="str">
        <f>IF(OR($H191="",TASKS!J190=""),"",INT(($H191-TASKS!J190)/7))</f>
        <v/>
      </c>
    </row>
    <row r="192" spans="1:95" ht="20.100000000000001" customHeight="1">
      <c r="A192" s="14">
        <f>TASKS!A191</f>
        <v>0</v>
      </c>
      <c r="B192" s="14">
        <f>TASKS!B191</f>
        <v>0</v>
      </c>
      <c r="C192" s="14">
        <f>TASKS!C191</f>
        <v>0</v>
      </c>
      <c r="D192" s="15">
        <f>TASKS!D191</f>
        <v>0</v>
      </c>
      <c r="E192" s="14">
        <f>TASKS!E191</f>
        <v>0</v>
      </c>
      <c r="F192" s="14">
        <f>TASKS!F191</f>
        <v>0</v>
      </c>
      <c r="G192" s="16">
        <f>TASKS!G191</f>
        <v>0</v>
      </c>
      <c r="H192" s="16">
        <f>TASKS!H191</f>
        <v>0</v>
      </c>
      <c r="I192" s="17">
        <f>TASKS!K191</f>
        <v>0</v>
      </c>
      <c r="J192" s="14">
        <f>TASKS!L191</f>
        <v>0</v>
      </c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L192" t="e">
        <f t="shared" si="6"/>
        <v>#VALUE!</v>
      </c>
      <c r="CM192" t="e">
        <f t="shared" si="7"/>
        <v>#VALUE!</v>
      </c>
      <c r="CN192" t="e">
        <f t="shared" si="8"/>
        <v>#VALUE!</v>
      </c>
      <c r="CO192" t="str">
        <f>IF(TASKS!I191="","",INT((TASKS!I191-$E$3)/7)+1)</f>
        <v/>
      </c>
      <c r="CP192" t="str">
        <f>IF(TASKS!J191="","",INT((TASKS!J191-$E$3)/7)+1)</f>
        <v/>
      </c>
      <c r="CQ192" t="str">
        <f>IF(OR($H192="",TASKS!J191=""),"",INT(($H192-TASKS!J191)/7))</f>
        <v/>
      </c>
    </row>
    <row r="193" spans="1:95" ht="20.100000000000001" customHeight="1">
      <c r="A193" s="14">
        <f>TASKS!A192</f>
        <v>0</v>
      </c>
      <c r="B193" s="14">
        <f>TASKS!B192</f>
        <v>0</v>
      </c>
      <c r="C193" s="14">
        <f>TASKS!C192</f>
        <v>0</v>
      </c>
      <c r="D193" s="15">
        <f>TASKS!D192</f>
        <v>0</v>
      </c>
      <c r="E193" s="14">
        <f>TASKS!E192</f>
        <v>0</v>
      </c>
      <c r="F193" s="14">
        <f>TASKS!F192</f>
        <v>0</v>
      </c>
      <c r="G193" s="16">
        <f>TASKS!G192</f>
        <v>0</v>
      </c>
      <c r="H193" s="16">
        <f>TASKS!H192</f>
        <v>0</v>
      </c>
      <c r="I193" s="17">
        <f>TASKS!K192</f>
        <v>0</v>
      </c>
      <c r="J193" s="14">
        <f>TASKS!L192</f>
        <v>0</v>
      </c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L193" t="e">
        <f t="shared" si="6"/>
        <v>#VALUE!</v>
      </c>
      <c r="CM193" t="e">
        <f t="shared" si="7"/>
        <v>#VALUE!</v>
      </c>
      <c r="CN193" t="e">
        <f t="shared" si="8"/>
        <v>#VALUE!</v>
      </c>
      <c r="CO193" t="str">
        <f>IF(TASKS!I192="","",INT((TASKS!I192-$E$3)/7)+1)</f>
        <v/>
      </c>
      <c r="CP193" t="str">
        <f>IF(TASKS!J192="","",INT((TASKS!J192-$E$3)/7)+1)</f>
        <v/>
      </c>
      <c r="CQ193" t="str">
        <f>IF(OR($H193="",TASKS!J192=""),"",INT(($H193-TASKS!J192)/7))</f>
        <v/>
      </c>
    </row>
    <row r="194" spans="1:95" ht="20.100000000000001" customHeight="1">
      <c r="A194" s="14">
        <f>TASKS!A193</f>
        <v>0</v>
      </c>
      <c r="B194" s="14">
        <f>TASKS!B193</f>
        <v>0</v>
      </c>
      <c r="C194" s="14">
        <f>TASKS!C193</f>
        <v>0</v>
      </c>
      <c r="D194" s="15">
        <f>TASKS!D193</f>
        <v>0</v>
      </c>
      <c r="E194" s="14">
        <f>TASKS!E193</f>
        <v>0</v>
      </c>
      <c r="F194" s="14">
        <f>TASKS!F193</f>
        <v>0</v>
      </c>
      <c r="G194" s="16">
        <f>TASKS!G193</f>
        <v>0</v>
      </c>
      <c r="H194" s="16">
        <f>TASKS!H193</f>
        <v>0</v>
      </c>
      <c r="I194" s="17">
        <f>TASKS!K193</f>
        <v>0</v>
      </c>
      <c r="J194" s="14">
        <f>TASKS!L193</f>
        <v>0</v>
      </c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L194" t="e">
        <f t="shared" si="6"/>
        <v>#VALUE!</v>
      </c>
      <c r="CM194" t="e">
        <f t="shared" si="7"/>
        <v>#VALUE!</v>
      </c>
      <c r="CN194" t="e">
        <f t="shared" si="8"/>
        <v>#VALUE!</v>
      </c>
      <c r="CO194" t="str">
        <f>IF(TASKS!I193="","",INT((TASKS!I193-$E$3)/7)+1)</f>
        <v/>
      </c>
      <c r="CP194" t="str">
        <f>IF(TASKS!J193="","",INT((TASKS!J193-$E$3)/7)+1)</f>
        <v/>
      </c>
      <c r="CQ194" t="str">
        <f>IF(OR($H194="",TASKS!J193=""),"",INT(($H194-TASKS!J193)/7))</f>
        <v/>
      </c>
    </row>
    <row r="195" spans="1:95" ht="20.100000000000001" customHeight="1">
      <c r="A195" s="14">
        <f>TASKS!A194</f>
        <v>0</v>
      </c>
      <c r="B195" s="14">
        <f>TASKS!B194</f>
        <v>0</v>
      </c>
      <c r="C195" s="14">
        <f>TASKS!C194</f>
        <v>0</v>
      </c>
      <c r="D195" s="15">
        <f>TASKS!D194</f>
        <v>0</v>
      </c>
      <c r="E195" s="14">
        <f>TASKS!E194</f>
        <v>0</v>
      </c>
      <c r="F195" s="14">
        <f>TASKS!F194</f>
        <v>0</v>
      </c>
      <c r="G195" s="16">
        <f>TASKS!G194</f>
        <v>0</v>
      </c>
      <c r="H195" s="16">
        <f>TASKS!H194</f>
        <v>0</v>
      </c>
      <c r="I195" s="17">
        <f>TASKS!K194</f>
        <v>0</v>
      </c>
      <c r="J195" s="14">
        <f>TASKS!L194</f>
        <v>0</v>
      </c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L195" t="e">
        <f t="shared" si="6"/>
        <v>#VALUE!</v>
      </c>
      <c r="CM195" t="e">
        <f t="shared" si="7"/>
        <v>#VALUE!</v>
      </c>
      <c r="CN195" t="e">
        <f t="shared" si="8"/>
        <v>#VALUE!</v>
      </c>
      <c r="CO195" t="str">
        <f>IF(TASKS!I194="","",INT((TASKS!I194-$E$3)/7)+1)</f>
        <v/>
      </c>
      <c r="CP195" t="str">
        <f>IF(TASKS!J194="","",INT((TASKS!J194-$E$3)/7)+1)</f>
        <v/>
      </c>
      <c r="CQ195" t="str">
        <f>IF(OR($H195="",TASKS!J194=""),"",INT(($H195-TASKS!J194)/7))</f>
        <v/>
      </c>
    </row>
    <row r="196" spans="1:95" ht="20.100000000000001" customHeight="1">
      <c r="A196" s="14">
        <f>TASKS!A195</f>
        <v>0</v>
      </c>
      <c r="B196" s="14">
        <f>TASKS!B195</f>
        <v>0</v>
      </c>
      <c r="C196" s="14">
        <f>TASKS!C195</f>
        <v>0</v>
      </c>
      <c r="D196" s="15">
        <f>TASKS!D195</f>
        <v>0</v>
      </c>
      <c r="E196" s="14">
        <f>TASKS!E195</f>
        <v>0</v>
      </c>
      <c r="F196" s="14">
        <f>TASKS!F195</f>
        <v>0</v>
      </c>
      <c r="G196" s="16">
        <f>TASKS!G195</f>
        <v>0</v>
      </c>
      <c r="H196" s="16">
        <f>TASKS!H195</f>
        <v>0</v>
      </c>
      <c r="I196" s="17">
        <f>TASKS!K195</f>
        <v>0</v>
      </c>
      <c r="J196" s="14">
        <f>TASKS!L195</f>
        <v>0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L196" t="e">
        <f t="shared" si="6"/>
        <v>#VALUE!</v>
      </c>
      <c r="CM196" t="e">
        <f t="shared" si="7"/>
        <v>#VALUE!</v>
      </c>
      <c r="CN196" t="e">
        <f t="shared" si="8"/>
        <v>#VALUE!</v>
      </c>
      <c r="CO196" t="str">
        <f>IF(TASKS!I195="","",INT((TASKS!I195-$E$3)/7)+1)</f>
        <v/>
      </c>
      <c r="CP196" t="str">
        <f>IF(TASKS!J195="","",INT((TASKS!J195-$E$3)/7)+1)</f>
        <v/>
      </c>
      <c r="CQ196" t="str">
        <f>IF(OR($H196="",TASKS!J195=""),"",INT(($H196-TASKS!J195)/7))</f>
        <v/>
      </c>
    </row>
    <row r="197" spans="1:95" ht="20.100000000000001" customHeight="1">
      <c r="A197" s="14">
        <f>TASKS!A196</f>
        <v>0</v>
      </c>
      <c r="B197" s="14">
        <f>TASKS!B196</f>
        <v>0</v>
      </c>
      <c r="C197" s="14">
        <f>TASKS!C196</f>
        <v>0</v>
      </c>
      <c r="D197" s="15">
        <f>TASKS!D196</f>
        <v>0</v>
      </c>
      <c r="E197" s="14">
        <f>TASKS!E196</f>
        <v>0</v>
      </c>
      <c r="F197" s="14">
        <f>TASKS!F196</f>
        <v>0</v>
      </c>
      <c r="G197" s="16">
        <f>TASKS!G196</f>
        <v>0</v>
      </c>
      <c r="H197" s="16">
        <f>TASKS!H196</f>
        <v>0</v>
      </c>
      <c r="I197" s="17">
        <f>TASKS!K196</f>
        <v>0</v>
      </c>
      <c r="J197" s="14">
        <f>TASKS!L196</f>
        <v>0</v>
      </c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L197" t="e">
        <f t="shared" si="6"/>
        <v>#VALUE!</v>
      </c>
      <c r="CM197" t="e">
        <f t="shared" si="7"/>
        <v>#VALUE!</v>
      </c>
      <c r="CN197" t="e">
        <f t="shared" si="8"/>
        <v>#VALUE!</v>
      </c>
      <c r="CO197" t="str">
        <f>IF(TASKS!I196="","",INT((TASKS!I196-$E$3)/7)+1)</f>
        <v/>
      </c>
      <c r="CP197" t="str">
        <f>IF(TASKS!J196="","",INT((TASKS!J196-$E$3)/7)+1)</f>
        <v/>
      </c>
      <c r="CQ197" t="str">
        <f>IF(OR($H197="",TASKS!J196=""),"",INT(($H197-TASKS!J196)/7))</f>
        <v/>
      </c>
    </row>
    <row r="198" spans="1:95" ht="20.100000000000001" customHeight="1">
      <c r="A198" s="14">
        <f>TASKS!A197</f>
        <v>0</v>
      </c>
      <c r="B198" s="14">
        <f>TASKS!B197</f>
        <v>0</v>
      </c>
      <c r="C198" s="14">
        <f>TASKS!C197</f>
        <v>0</v>
      </c>
      <c r="D198" s="15">
        <f>TASKS!D197</f>
        <v>0</v>
      </c>
      <c r="E198" s="14">
        <f>TASKS!E197</f>
        <v>0</v>
      </c>
      <c r="F198" s="14">
        <f>TASKS!F197</f>
        <v>0</v>
      </c>
      <c r="G198" s="16">
        <f>TASKS!G197</f>
        <v>0</v>
      </c>
      <c r="H198" s="16">
        <f>TASKS!H197</f>
        <v>0</v>
      </c>
      <c r="I198" s="17">
        <f>TASKS!K197</f>
        <v>0</v>
      </c>
      <c r="J198" s="14">
        <f>TASKS!L197</f>
        <v>0</v>
      </c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L198" t="e">
        <f t="shared" si="6"/>
        <v>#VALUE!</v>
      </c>
      <c r="CM198" t="e">
        <f t="shared" si="7"/>
        <v>#VALUE!</v>
      </c>
      <c r="CN198" t="e">
        <f t="shared" si="8"/>
        <v>#VALUE!</v>
      </c>
      <c r="CO198" t="str">
        <f>IF(TASKS!I197="","",INT((TASKS!I197-$E$3)/7)+1)</f>
        <v/>
      </c>
      <c r="CP198" t="str">
        <f>IF(TASKS!J197="","",INT((TASKS!J197-$E$3)/7)+1)</f>
        <v/>
      </c>
      <c r="CQ198" t="str">
        <f>IF(OR($H198="",TASKS!J197=""),"",INT(($H198-TASKS!J197)/7))</f>
        <v/>
      </c>
    </row>
    <row r="199" spans="1:95" ht="20.100000000000001" customHeight="1">
      <c r="A199" s="14">
        <f>TASKS!A198</f>
        <v>0</v>
      </c>
      <c r="B199" s="14">
        <f>TASKS!B198</f>
        <v>0</v>
      </c>
      <c r="C199" s="14">
        <f>TASKS!C198</f>
        <v>0</v>
      </c>
      <c r="D199" s="15">
        <f>TASKS!D198</f>
        <v>0</v>
      </c>
      <c r="E199" s="14">
        <f>TASKS!E198</f>
        <v>0</v>
      </c>
      <c r="F199" s="14">
        <f>TASKS!F198</f>
        <v>0</v>
      </c>
      <c r="G199" s="16">
        <f>TASKS!G198</f>
        <v>0</v>
      </c>
      <c r="H199" s="16">
        <f>TASKS!H198</f>
        <v>0</v>
      </c>
      <c r="I199" s="17">
        <f>TASKS!K198</f>
        <v>0</v>
      </c>
      <c r="J199" s="14">
        <f>TASKS!L198</f>
        <v>0</v>
      </c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L199" t="e">
        <f t="shared" si="6"/>
        <v>#VALUE!</v>
      </c>
      <c r="CM199" t="e">
        <f t="shared" si="7"/>
        <v>#VALUE!</v>
      </c>
      <c r="CN199" t="e">
        <f t="shared" si="8"/>
        <v>#VALUE!</v>
      </c>
      <c r="CO199" t="str">
        <f>IF(TASKS!I198="","",INT((TASKS!I198-$E$3)/7)+1)</f>
        <v/>
      </c>
      <c r="CP199" t="str">
        <f>IF(TASKS!J198="","",INT((TASKS!J198-$E$3)/7)+1)</f>
        <v/>
      </c>
      <c r="CQ199" t="str">
        <f>IF(OR($H199="",TASKS!J198=""),"",INT(($H199-TASKS!J198)/7))</f>
        <v/>
      </c>
    </row>
    <row r="200" spans="1:95" ht="20.100000000000001" customHeight="1">
      <c r="A200" s="14">
        <f>TASKS!A199</f>
        <v>0</v>
      </c>
      <c r="B200" s="14">
        <f>TASKS!B199</f>
        <v>0</v>
      </c>
      <c r="C200" s="14">
        <f>TASKS!C199</f>
        <v>0</v>
      </c>
      <c r="D200" s="15">
        <f>TASKS!D199</f>
        <v>0</v>
      </c>
      <c r="E200" s="14">
        <f>TASKS!E199</f>
        <v>0</v>
      </c>
      <c r="F200" s="14">
        <f>TASKS!F199</f>
        <v>0</v>
      </c>
      <c r="G200" s="16">
        <f>TASKS!G199</f>
        <v>0</v>
      </c>
      <c r="H200" s="16">
        <f>TASKS!H199</f>
        <v>0</v>
      </c>
      <c r="I200" s="17">
        <f>TASKS!K199</f>
        <v>0</v>
      </c>
      <c r="J200" s="14">
        <f>TASKS!L199</f>
        <v>0</v>
      </c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L200" t="e">
        <f t="shared" ref="CL200:CL257" si="9">IF($G200="","",INT(($G200-$E$3)/7)+1)</f>
        <v>#VALUE!</v>
      </c>
      <c r="CM200" t="e">
        <f t="shared" ref="CM200:CM257" si="10">IF($H200="","",INT(($H200-$E$3)/7)+1)</f>
        <v>#VALUE!</v>
      </c>
      <c r="CN200" t="e">
        <f t="shared" ref="CN200:CN257" si="11">IF($I200="","",IF($G200="","",$CL200+MAX(0,ROUNDUP(($CM200-$CL200+1)*$I200,0)-1)))</f>
        <v>#VALUE!</v>
      </c>
      <c r="CO200" t="str">
        <f>IF(TASKS!I199="","",INT((TASKS!I199-$E$3)/7)+1)</f>
        <v/>
      </c>
      <c r="CP200" t="str">
        <f>IF(TASKS!J199="","",INT((TASKS!J199-$E$3)/7)+1)</f>
        <v/>
      </c>
      <c r="CQ200" t="str">
        <f>IF(OR($H200="",TASKS!J199=""),"",INT(($H200-TASKS!J199)/7))</f>
        <v/>
      </c>
    </row>
    <row r="201" spans="1:95" ht="20.100000000000001" customHeight="1">
      <c r="A201" s="14">
        <f>TASKS!A200</f>
        <v>0</v>
      </c>
      <c r="B201" s="14">
        <f>TASKS!B200</f>
        <v>0</v>
      </c>
      <c r="C201" s="14">
        <f>TASKS!C200</f>
        <v>0</v>
      </c>
      <c r="D201" s="15">
        <f>TASKS!D200</f>
        <v>0</v>
      </c>
      <c r="E201" s="14">
        <f>TASKS!E200</f>
        <v>0</v>
      </c>
      <c r="F201" s="14">
        <f>TASKS!F200</f>
        <v>0</v>
      </c>
      <c r="G201" s="16">
        <f>TASKS!G200</f>
        <v>0</v>
      </c>
      <c r="H201" s="16">
        <f>TASKS!H200</f>
        <v>0</v>
      </c>
      <c r="I201" s="17">
        <f>TASKS!K200</f>
        <v>0</v>
      </c>
      <c r="J201" s="14">
        <f>TASKS!L200</f>
        <v>0</v>
      </c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L201" t="e">
        <f t="shared" si="9"/>
        <v>#VALUE!</v>
      </c>
      <c r="CM201" t="e">
        <f t="shared" si="10"/>
        <v>#VALUE!</v>
      </c>
      <c r="CN201" t="e">
        <f t="shared" si="11"/>
        <v>#VALUE!</v>
      </c>
      <c r="CO201" t="str">
        <f>IF(TASKS!I200="","",INT((TASKS!I200-$E$3)/7)+1)</f>
        <v/>
      </c>
      <c r="CP201" t="str">
        <f>IF(TASKS!J200="","",INT((TASKS!J200-$E$3)/7)+1)</f>
        <v/>
      </c>
      <c r="CQ201" t="str">
        <f>IF(OR($H201="",TASKS!J200=""),"",INT(($H201-TASKS!J200)/7))</f>
        <v/>
      </c>
    </row>
    <row r="202" spans="1:95" ht="20.100000000000001" customHeight="1">
      <c r="A202" s="14">
        <f>TASKS!A201</f>
        <v>0</v>
      </c>
      <c r="B202" s="14">
        <f>TASKS!B201</f>
        <v>0</v>
      </c>
      <c r="C202" s="14">
        <f>TASKS!C201</f>
        <v>0</v>
      </c>
      <c r="D202" s="15">
        <f>TASKS!D201</f>
        <v>0</v>
      </c>
      <c r="E202" s="14">
        <f>TASKS!E201</f>
        <v>0</v>
      </c>
      <c r="F202" s="14">
        <f>TASKS!F201</f>
        <v>0</v>
      </c>
      <c r="G202" s="16">
        <f>TASKS!G201</f>
        <v>0</v>
      </c>
      <c r="H202" s="16">
        <f>TASKS!H201</f>
        <v>0</v>
      </c>
      <c r="I202" s="17">
        <f>TASKS!K201</f>
        <v>0</v>
      </c>
      <c r="J202" s="14">
        <f>TASKS!L201</f>
        <v>0</v>
      </c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L202" t="e">
        <f t="shared" si="9"/>
        <v>#VALUE!</v>
      </c>
      <c r="CM202" t="e">
        <f t="shared" si="10"/>
        <v>#VALUE!</v>
      </c>
      <c r="CN202" t="e">
        <f t="shared" si="11"/>
        <v>#VALUE!</v>
      </c>
      <c r="CO202" t="str">
        <f>IF(TASKS!I201="","",INT((TASKS!I201-$E$3)/7)+1)</f>
        <v/>
      </c>
      <c r="CP202" t="str">
        <f>IF(TASKS!J201="","",INT((TASKS!J201-$E$3)/7)+1)</f>
        <v/>
      </c>
      <c r="CQ202" t="str">
        <f>IF(OR($H202="",TASKS!J201=""),"",INT(($H202-TASKS!J201)/7))</f>
        <v/>
      </c>
    </row>
    <row r="203" spans="1:95" ht="20.100000000000001" customHeight="1">
      <c r="A203" s="14">
        <f>TASKS!A202</f>
        <v>0</v>
      </c>
      <c r="B203" s="14">
        <f>TASKS!B202</f>
        <v>0</v>
      </c>
      <c r="C203" s="14">
        <f>TASKS!C202</f>
        <v>0</v>
      </c>
      <c r="D203" s="15">
        <f>TASKS!D202</f>
        <v>0</v>
      </c>
      <c r="E203" s="14">
        <f>TASKS!E202</f>
        <v>0</v>
      </c>
      <c r="F203" s="14">
        <f>TASKS!F202</f>
        <v>0</v>
      </c>
      <c r="G203" s="16">
        <f>TASKS!G202</f>
        <v>0</v>
      </c>
      <c r="H203" s="16">
        <f>TASKS!H202</f>
        <v>0</v>
      </c>
      <c r="I203" s="17">
        <f>TASKS!K202</f>
        <v>0</v>
      </c>
      <c r="J203" s="14">
        <f>TASKS!L202</f>
        <v>0</v>
      </c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L203" t="e">
        <f t="shared" si="9"/>
        <v>#VALUE!</v>
      </c>
      <c r="CM203" t="e">
        <f t="shared" si="10"/>
        <v>#VALUE!</v>
      </c>
      <c r="CN203" t="e">
        <f t="shared" si="11"/>
        <v>#VALUE!</v>
      </c>
      <c r="CO203" t="str">
        <f>IF(TASKS!I202="","",INT((TASKS!I202-$E$3)/7)+1)</f>
        <v/>
      </c>
      <c r="CP203" t="str">
        <f>IF(TASKS!J202="","",INT((TASKS!J202-$E$3)/7)+1)</f>
        <v/>
      </c>
      <c r="CQ203" t="str">
        <f>IF(OR($H203="",TASKS!J202=""),"",INT(($H203-TASKS!J202)/7))</f>
        <v/>
      </c>
    </row>
    <row r="204" spans="1:95" ht="20.100000000000001" customHeight="1">
      <c r="A204" s="14">
        <f>TASKS!A203</f>
        <v>0</v>
      </c>
      <c r="B204" s="14">
        <f>TASKS!B203</f>
        <v>0</v>
      </c>
      <c r="C204" s="14">
        <f>TASKS!C203</f>
        <v>0</v>
      </c>
      <c r="D204" s="15">
        <f>TASKS!D203</f>
        <v>0</v>
      </c>
      <c r="E204" s="14">
        <f>TASKS!E203</f>
        <v>0</v>
      </c>
      <c r="F204" s="14">
        <f>TASKS!F203</f>
        <v>0</v>
      </c>
      <c r="G204" s="16">
        <f>TASKS!G203</f>
        <v>0</v>
      </c>
      <c r="H204" s="16">
        <f>TASKS!H203</f>
        <v>0</v>
      </c>
      <c r="I204" s="17">
        <f>TASKS!K203</f>
        <v>0</v>
      </c>
      <c r="J204" s="14">
        <f>TASKS!L203</f>
        <v>0</v>
      </c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L204" t="e">
        <f t="shared" si="9"/>
        <v>#VALUE!</v>
      </c>
      <c r="CM204" t="e">
        <f t="shared" si="10"/>
        <v>#VALUE!</v>
      </c>
      <c r="CN204" t="e">
        <f t="shared" si="11"/>
        <v>#VALUE!</v>
      </c>
      <c r="CO204" t="str">
        <f>IF(TASKS!I203="","",INT((TASKS!I203-$E$3)/7)+1)</f>
        <v/>
      </c>
      <c r="CP204" t="str">
        <f>IF(TASKS!J203="","",INT((TASKS!J203-$E$3)/7)+1)</f>
        <v/>
      </c>
      <c r="CQ204" t="str">
        <f>IF(OR($H204="",TASKS!J203=""),"",INT(($H204-TASKS!J203)/7))</f>
        <v/>
      </c>
    </row>
    <row r="205" spans="1:95" ht="20.100000000000001" customHeight="1">
      <c r="A205" s="14">
        <f>TASKS!A204</f>
        <v>0</v>
      </c>
      <c r="B205" s="14">
        <f>TASKS!B204</f>
        <v>0</v>
      </c>
      <c r="C205" s="14">
        <f>TASKS!C204</f>
        <v>0</v>
      </c>
      <c r="D205" s="15">
        <f>TASKS!D204</f>
        <v>0</v>
      </c>
      <c r="E205" s="14">
        <f>TASKS!E204</f>
        <v>0</v>
      </c>
      <c r="F205" s="14">
        <f>TASKS!F204</f>
        <v>0</v>
      </c>
      <c r="G205" s="16">
        <f>TASKS!G204</f>
        <v>0</v>
      </c>
      <c r="H205" s="16">
        <f>TASKS!H204</f>
        <v>0</v>
      </c>
      <c r="I205" s="17">
        <f>TASKS!K204</f>
        <v>0</v>
      </c>
      <c r="J205" s="14">
        <f>TASKS!L204</f>
        <v>0</v>
      </c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L205" t="e">
        <f t="shared" si="9"/>
        <v>#VALUE!</v>
      </c>
      <c r="CM205" t="e">
        <f t="shared" si="10"/>
        <v>#VALUE!</v>
      </c>
      <c r="CN205" t="e">
        <f t="shared" si="11"/>
        <v>#VALUE!</v>
      </c>
      <c r="CO205" t="str">
        <f>IF(TASKS!I204="","",INT((TASKS!I204-$E$3)/7)+1)</f>
        <v/>
      </c>
      <c r="CP205" t="str">
        <f>IF(TASKS!J204="","",INT((TASKS!J204-$E$3)/7)+1)</f>
        <v/>
      </c>
      <c r="CQ205" t="str">
        <f>IF(OR($H205="",TASKS!J204=""),"",INT(($H205-TASKS!J204)/7))</f>
        <v/>
      </c>
    </row>
    <row r="206" spans="1:95" ht="20.100000000000001" customHeight="1">
      <c r="A206" s="14">
        <f>TASKS!A205</f>
        <v>0</v>
      </c>
      <c r="B206" s="14">
        <f>TASKS!B205</f>
        <v>0</v>
      </c>
      <c r="C206" s="14">
        <f>TASKS!C205</f>
        <v>0</v>
      </c>
      <c r="D206" s="15">
        <f>TASKS!D205</f>
        <v>0</v>
      </c>
      <c r="E206" s="14">
        <f>TASKS!E205</f>
        <v>0</v>
      </c>
      <c r="F206" s="14">
        <f>TASKS!F205</f>
        <v>0</v>
      </c>
      <c r="G206" s="16">
        <f>TASKS!G205</f>
        <v>0</v>
      </c>
      <c r="H206" s="16">
        <f>TASKS!H205</f>
        <v>0</v>
      </c>
      <c r="I206" s="17">
        <f>TASKS!K205</f>
        <v>0</v>
      </c>
      <c r="J206" s="14">
        <f>TASKS!L205</f>
        <v>0</v>
      </c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L206" t="e">
        <f t="shared" si="9"/>
        <v>#VALUE!</v>
      </c>
      <c r="CM206" t="e">
        <f t="shared" si="10"/>
        <v>#VALUE!</v>
      </c>
      <c r="CN206" t="e">
        <f t="shared" si="11"/>
        <v>#VALUE!</v>
      </c>
      <c r="CO206" t="str">
        <f>IF(TASKS!I205="","",INT((TASKS!I205-$E$3)/7)+1)</f>
        <v/>
      </c>
      <c r="CP206" t="str">
        <f>IF(TASKS!J205="","",INT((TASKS!J205-$E$3)/7)+1)</f>
        <v/>
      </c>
      <c r="CQ206" t="str">
        <f>IF(OR($H206="",TASKS!J205=""),"",INT(($H206-TASKS!J205)/7))</f>
        <v/>
      </c>
    </row>
    <row r="207" spans="1:95" ht="20.100000000000001" customHeight="1">
      <c r="A207" s="14">
        <f>TASKS!A206</f>
        <v>0</v>
      </c>
      <c r="B207" s="14">
        <f>TASKS!B206</f>
        <v>0</v>
      </c>
      <c r="C207" s="14">
        <f>TASKS!C206</f>
        <v>0</v>
      </c>
      <c r="D207" s="15">
        <f>TASKS!D206</f>
        <v>0</v>
      </c>
      <c r="E207" s="14">
        <f>TASKS!E206</f>
        <v>0</v>
      </c>
      <c r="F207" s="14">
        <f>TASKS!F206</f>
        <v>0</v>
      </c>
      <c r="G207" s="16">
        <f>TASKS!G206</f>
        <v>0</v>
      </c>
      <c r="H207" s="16">
        <f>TASKS!H206</f>
        <v>0</v>
      </c>
      <c r="I207" s="17">
        <f>TASKS!K206</f>
        <v>0</v>
      </c>
      <c r="J207" s="14">
        <f>TASKS!L206</f>
        <v>0</v>
      </c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L207" t="e">
        <f t="shared" si="9"/>
        <v>#VALUE!</v>
      </c>
      <c r="CM207" t="e">
        <f t="shared" si="10"/>
        <v>#VALUE!</v>
      </c>
      <c r="CN207" t="e">
        <f t="shared" si="11"/>
        <v>#VALUE!</v>
      </c>
      <c r="CO207" t="str">
        <f>IF(TASKS!I206="","",INT((TASKS!I206-$E$3)/7)+1)</f>
        <v/>
      </c>
      <c r="CP207" t="str">
        <f>IF(TASKS!J206="","",INT((TASKS!J206-$E$3)/7)+1)</f>
        <v/>
      </c>
      <c r="CQ207" t="str">
        <f>IF(OR($H207="",TASKS!J206=""),"",INT(($H207-TASKS!J206)/7))</f>
        <v/>
      </c>
    </row>
    <row r="208" spans="1:95" ht="20.100000000000001" customHeight="1">
      <c r="A208" s="14">
        <f>TASKS!A207</f>
        <v>0</v>
      </c>
      <c r="B208" s="14">
        <f>TASKS!B207</f>
        <v>0</v>
      </c>
      <c r="C208" s="14">
        <f>TASKS!C207</f>
        <v>0</v>
      </c>
      <c r="D208" s="15">
        <f>TASKS!D207</f>
        <v>0</v>
      </c>
      <c r="E208" s="14">
        <f>TASKS!E207</f>
        <v>0</v>
      </c>
      <c r="F208" s="14">
        <f>TASKS!F207</f>
        <v>0</v>
      </c>
      <c r="G208" s="16">
        <f>TASKS!G207</f>
        <v>0</v>
      </c>
      <c r="H208" s="16">
        <f>TASKS!H207</f>
        <v>0</v>
      </c>
      <c r="I208" s="17">
        <f>TASKS!K207</f>
        <v>0</v>
      </c>
      <c r="J208" s="14">
        <f>TASKS!L207</f>
        <v>0</v>
      </c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L208" t="e">
        <f t="shared" si="9"/>
        <v>#VALUE!</v>
      </c>
      <c r="CM208" t="e">
        <f t="shared" si="10"/>
        <v>#VALUE!</v>
      </c>
      <c r="CN208" t="e">
        <f t="shared" si="11"/>
        <v>#VALUE!</v>
      </c>
      <c r="CO208" t="str">
        <f>IF(TASKS!I207="","",INT((TASKS!I207-$E$3)/7)+1)</f>
        <v/>
      </c>
      <c r="CP208" t="str">
        <f>IF(TASKS!J207="","",INT((TASKS!J207-$E$3)/7)+1)</f>
        <v/>
      </c>
      <c r="CQ208" t="str">
        <f>IF(OR($H208="",TASKS!J207=""),"",INT(($H208-TASKS!J207)/7))</f>
        <v/>
      </c>
    </row>
    <row r="209" spans="1:95" ht="20.100000000000001" customHeight="1">
      <c r="A209" s="14">
        <f>TASKS!A208</f>
        <v>0</v>
      </c>
      <c r="B209" s="14">
        <f>TASKS!B208</f>
        <v>0</v>
      </c>
      <c r="C209" s="14">
        <f>TASKS!C208</f>
        <v>0</v>
      </c>
      <c r="D209" s="15">
        <f>TASKS!D208</f>
        <v>0</v>
      </c>
      <c r="E209" s="14">
        <f>TASKS!E208</f>
        <v>0</v>
      </c>
      <c r="F209" s="14">
        <f>TASKS!F208</f>
        <v>0</v>
      </c>
      <c r="G209" s="16">
        <f>TASKS!G208</f>
        <v>0</v>
      </c>
      <c r="H209" s="16">
        <f>TASKS!H208</f>
        <v>0</v>
      </c>
      <c r="I209" s="17">
        <f>TASKS!K208</f>
        <v>0</v>
      </c>
      <c r="J209" s="14">
        <f>TASKS!L208</f>
        <v>0</v>
      </c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L209" t="e">
        <f t="shared" si="9"/>
        <v>#VALUE!</v>
      </c>
      <c r="CM209" t="e">
        <f t="shared" si="10"/>
        <v>#VALUE!</v>
      </c>
      <c r="CN209" t="e">
        <f t="shared" si="11"/>
        <v>#VALUE!</v>
      </c>
      <c r="CO209" t="str">
        <f>IF(TASKS!I208="","",INT((TASKS!I208-$E$3)/7)+1)</f>
        <v/>
      </c>
      <c r="CP209" t="str">
        <f>IF(TASKS!J208="","",INT((TASKS!J208-$E$3)/7)+1)</f>
        <v/>
      </c>
      <c r="CQ209" t="str">
        <f>IF(OR($H209="",TASKS!J208=""),"",INT(($H209-TASKS!J208)/7))</f>
        <v/>
      </c>
    </row>
    <row r="210" spans="1:95" ht="20.100000000000001" customHeight="1">
      <c r="A210" s="14">
        <f>TASKS!A209</f>
        <v>0</v>
      </c>
      <c r="B210" s="14">
        <f>TASKS!B209</f>
        <v>0</v>
      </c>
      <c r="C210" s="14">
        <f>TASKS!C209</f>
        <v>0</v>
      </c>
      <c r="D210" s="15">
        <f>TASKS!D209</f>
        <v>0</v>
      </c>
      <c r="E210" s="14">
        <f>TASKS!E209</f>
        <v>0</v>
      </c>
      <c r="F210" s="14">
        <f>TASKS!F209</f>
        <v>0</v>
      </c>
      <c r="G210" s="16">
        <f>TASKS!G209</f>
        <v>0</v>
      </c>
      <c r="H210" s="16">
        <f>TASKS!H209</f>
        <v>0</v>
      </c>
      <c r="I210" s="17">
        <f>TASKS!K209</f>
        <v>0</v>
      </c>
      <c r="J210" s="14">
        <f>TASKS!L209</f>
        <v>0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L210" t="e">
        <f t="shared" si="9"/>
        <v>#VALUE!</v>
      </c>
      <c r="CM210" t="e">
        <f t="shared" si="10"/>
        <v>#VALUE!</v>
      </c>
      <c r="CN210" t="e">
        <f t="shared" si="11"/>
        <v>#VALUE!</v>
      </c>
      <c r="CO210" t="str">
        <f>IF(TASKS!I209="","",INT((TASKS!I209-$E$3)/7)+1)</f>
        <v/>
      </c>
      <c r="CP210" t="str">
        <f>IF(TASKS!J209="","",INT((TASKS!J209-$E$3)/7)+1)</f>
        <v/>
      </c>
      <c r="CQ210" t="str">
        <f>IF(OR($H210="",TASKS!J209=""),"",INT(($H210-TASKS!J209)/7))</f>
        <v/>
      </c>
    </row>
    <row r="211" spans="1:95" ht="20.100000000000001" customHeight="1">
      <c r="A211" s="14">
        <f>TASKS!A210</f>
        <v>0</v>
      </c>
      <c r="B211" s="14">
        <f>TASKS!B210</f>
        <v>0</v>
      </c>
      <c r="C211" s="14">
        <f>TASKS!C210</f>
        <v>0</v>
      </c>
      <c r="D211" s="15">
        <f>TASKS!D210</f>
        <v>0</v>
      </c>
      <c r="E211" s="14">
        <f>TASKS!E210</f>
        <v>0</v>
      </c>
      <c r="F211" s="14">
        <f>TASKS!F210</f>
        <v>0</v>
      </c>
      <c r="G211" s="16">
        <f>TASKS!G210</f>
        <v>0</v>
      </c>
      <c r="H211" s="16">
        <f>TASKS!H210</f>
        <v>0</v>
      </c>
      <c r="I211" s="17">
        <f>TASKS!K210</f>
        <v>0</v>
      </c>
      <c r="J211" s="14">
        <f>TASKS!L210</f>
        <v>0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L211" t="e">
        <f t="shared" si="9"/>
        <v>#VALUE!</v>
      </c>
      <c r="CM211" t="e">
        <f t="shared" si="10"/>
        <v>#VALUE!</v>
      </c>
      <c r="CN211" t="e">
        <f t="shared" si="11"/>
        <v>#VALUE!</v>
      </c>
      <c r="CO211" t="str">
        <f>IF(TASKS!I210="","",INT((TASKS!I210-$E$3)/7)+1)</f>
        <v/>
      </c>
      <c r="CP211" t="str">
        <f>IF(TASKS!J210="","",INT((TASKS!J210-$E$3)/7)+1)</f>
        <v/>
      </c>
      <c r="CQ211" t="str">
        <f>IF(OR($H211="",TASKS!J210=""),"",INT(($H211-TASKS!J210)/7))</f>
        <v/>
      </c>
    </row>
    <row r="212" spans="1:95" ht="20.100000000000001" customHeight="1">
      <c r="A212" s="14">
        <f>TASKS!A211</f>
        <v>0</v>
      </c>
      <c r="B212" s="14">
        <f>TASKS!B211</f>
        <v>0</v>
      </c>
      <c r="C212" s="14">
        <f>TASKS!C211</f>
        <v>0</v>
      </c>
      <c r="D212" s="15">
        <f>TASKS!D211</f>
        <v>0</v>
      </c>
      <c r="E212" s="14">
        <f>TASKS!E211</f>
        <v>0</v>
      </c>
      <c r="F212" s="14">
        <f>TASKS!F211</f>
        <v>0</v>
      </c>
      <c r="G212" s="16">
        <f>TASKS!G211</f>
        <v>0</v>
      </c>
      <c r="H212" s="16">
        <f>TASKS!H211</f>
        <v>0</v>
      </c>
      <c r="I212" s="17">
        <f>TASKS!K211</f>
        <v>0</v>
      </c>
      <c r="J212" s="14">
        <f>TASKS!L211</f>
        <v>0</v>
      </c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L212" t="e">
        <f t="shared" si="9"/>
        <v>#VALUE!</v>
      </c>
      <c r="CM212" t="e">
        <f t="shared" si="10"/>
        <v>#VALUE!</v>
      </c>
      <c r="CN212" t="e">
        <f t="shared" si="11"/>
        <v>#VALUE!</v>
      </c>
      <c r="CO212" t="str">
        <f>IF(TASKS!I211="","",INT((TASKS!I211-$E$3)/7)+1)</f>
        <v/>
      </c>
      <c r="CP212" t="str">
        <f>IF(TASKS!J211="","",INT((TASKS!J211-$E$3)/7)+1)</f>
        <v/>
      </c>
      <c r="CQ212" t="str">
        <f>IF(OR($H212="",TASKS!J211=""),"",INT(($H212-TASKS!J211)/7))</f>
        <v/>
      </c>
    </row>
    <row r="213" spans="1:95" ht="20.100000000000001" customHeight="1">
      <c r="A213" s="14">
        <f>TASKS!A212</f>
        <v>0</v>
      </c>
      <c r="B213" s="14">
        <f>TASKS!B212</f>
        <v>0</v>
      </c>
      <c r="C213" s="14">
        <f>TASKS!C212</f>
        <v>0</v>
      </c>
      <c r="D213" s="15">
        <f>TASKS!D212</f>
        <v>0</v>
      </c>
      <c r="E213" s="14">
        <f>TASKS!E212</f>
        <v>0</v>
      </c>
      <c r="F213" s="14">
        <f>TASKS!F212</f>
        <v>0</v>
      </c>
      <c r="G213" s="16">
        <f>TASKS!G212</f>
        <v>0</v>
      </c>
      <c r="H213" s="16">
        <f>TASKS!H212</f>
        <v>0</v>
      </c>
      <c r="I213" s="17">
        <f>TASKS!K212</f>
        <v>0</v>
      </c>
      <c r="J213" s="14">
        <f>TASKS!L212</f>
        <v>0</v>
      </c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L213" t="e">
        <f t="shared" si="9"/>
        <v>#VALUE!</v>
      </c>
      <c r="CM213" t="e">
        <f t="shared" si="10"/>
        <v>#VALUE!</v>
      </c>
      <c r="CN213" t="e">
        <f t="shared" si="11"/>
        <v>#VALUE!</v>
      </c>
      <c r="CO213" t="str">
        <f>IF(TASKS!I212="","",INT((TASKS!I212-$E$3)/7)+1)</f>
        <v/>
      </c>
      <c r="CP213" t="str">
        <f>IF(TASKS!J212="","",INT((TASKS!J212-$E$3)/7)+1)</f>
        <v/>
      </c>
      <c r="CQ213" t="str">
        <f>IF(OR($H213="",TASKS!J212=""),"",INT(($H213-TASKS!J212)/7))</f>
        <v/>
      </c>
    </row>
    <row r="214" spans="1:95" ht="20.100000000000001" customHeight="1">
      <c r="A214" s="14">
        <f>TASKS!A213</f>
        <v>0</v>
      </c>
      <c r="B214" s="14">
        <f>TASKS!B213</f>
        <v>0</v>
      </c>
      <c r="C214" s="14">
        <f>TASKS!C213</f>
        <v>0</v>
      </c>
      <c r="D214" s="15">
        <f>TASKS!D213</f>
        <v>0</v>
      </c>
      <c r="E214" s="14">
        <f>TASKS!E213</f>
        <v>0</v>
      </c>
      <c r="F214" s="14">
        <f>TASKS!F213</f>
        <v>0</v>
      </c>
      <c r="G214" s="16">
        <f>TASKS!G213</f>
        <v>0</v>
      </c>
      <c r="H214" s="16">
        <f>TASKS!H213</f>
        <v>0</v>
      </c>
      <c r="I214" s="17">
        <f>TASKS!K213</f>
        <v>0</v>
      </c>
      <c r="J214" s="14">
        <f>TASKS!L213</f>
        <v>0</v>
      </c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L214" t="e">
        <f t="shared" si="9"/>
        <v>#VALUE!</v>
      </c>
      <c r="CM214" t="e">
        <f t="shared" si="10"/>
        <v>#VALUE!</v>
      </c>
      <c r="CN214" t="e">
        <f t="shared" si="11"/>
        <v>#VALUE!</v>
      </c>
      <c r="CO214" t="str">
        <f>IF(TASKS!I213="","",INT((TASKS!I213-$E$3)/7)+1)</f>
        <v/>
      </c>
      <c r="CP214" t="str">
        <f>IF(TASKS!J213="","",INT((TASKS!J213-$E$3)/7)+1)</f>
        <v/>
      </c>
      <c r="CQ214" t="str">
        <f>IF(OR($H214="",TASKS!J213=""),"",INT(($H214-TASKS!J213)/7))</f>
        <v/>
      </c>
    </row>
    <row r="215" spans="1:95" ht="20.100000000000001" customHeight="1">
      <c r="A215" s="14">
        <f>TASKS!A214</f>
        <v>0</v>
      </c>
      <c r="B215" s="14">
        <f>TASKS!B214</f>
        <v>0</v>
      </c>
      <c r="C215" s="14">
        <f>TASKS!C214</f>
        <v>0</v>
      </c>
      <c r="D215" s="15">
        <f>TASKS!D214</f>
        <v>0</v>
      </c>
      <c r="E215" s="14">
        <f>TASKS!E214</f>
        <v>0</v>
      </c>
      <c r="F215" s="14">
        <f>TASKS!F214</f>
        <v>0</v>
      </c>
      <c r="G215" s="16">
        <f>TASKS!G214</f>
        <v>0</v>
      </c>
      <c r="H215" s="16">
        <f>TASKS!H214</f>
        <v>0</v>
      </c>
      <c r="I215" s="17">
        <f>TASKS!K214</f>
        <v>0</v>
      </c>
      <c r="J215" s="14">
        <f>TASKS!L214</f>
        <v>0</v>
      </c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L215" t="e">
        <f t="shared" si="9"/>
        <v>#VALUE!</v>
      </c>
      <c r="CM215" t="e">
        <f t="shared" si="10"/>
        <v>#VALUE!</v>
      </c>
      <c r="CN215" t="e">
        <f t="shared" si="11"/>
        <v>#VALUE!</v>
      </c>
      <c r="CO215" t="str">
        <f>IF(TASKS!I214="","",INT((TASKS!I214-$E$3)/7)+1)</f>
        <v/>
      </c>
      <c r="CP215" t="str">
        <f>IF(TASKS!J214="","",INT((TASKS!J214-$E$3)/7)+1)</f>
        <v/>
      </c>
      <c r="CQ215" t="str">
        <f>IF(OR($H215="",TASKS!J214=""),"",INT(($H215-TASKS!J214)/7))</f>
        <v/>
      </c>
    </row>
    <row r="216" spans="1:95" ht="20.100000000000001" customHeight="1">
      <c r="A216" s="14">
        <f>TASKS!A215</f>
        <v>0</v>
      </c>
      <c r="B216" s="14">
        <f>TASKS!B215</f>
        <v>0</v>
      </c>
      <c r="C216" s="14">
        <f>TASKS!C215</f>
        <v>0</v>
      </c>
      <c r="D216" s="15">
        <f>TASKS!D215</f>
        <v>0</v>
      </c>
      <c r="E216" s="14">
        <f>TASKS!E215</f>
        <v>0</v>
      </c>
      <c r="F216" s="14">
        <f>TASKS!F215</f>
        <v>0</v>
      </c>
      <c r="G216" s="16">
        <f>TASKS!G215</f>
        <v>0</v>
      </c>
      <c r="H216" s="16">
        <f>TASKS!H215</f>
        <v>0</v>
      </c>
      <c r="I216" s="17">
        <f>TASKS!K215</f>
        <v>0</v>
      </c>
      <c r="J216" s="14">
        <f>TASKS!L215</f>
        <v>0</v>
      </c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L216" t="e">
        <f t="shared" si="9"/>
        <v>#VALUE!</v>
      </c>
      <c r="CM216" t="e">
        <f t="shared" si="10"/>
        <v>#VALUE!</v>
      </c>
      <c r="CN216" t="e">
        <f t="shared" si="11"/>
        <v>#VALUE!</v>
      </c>
      <c r="CO216" t="str">
        <f>IF(TASKS!I215="","",INT((TASKS!I215-$E$3)/7)+1)</f>
        <v/>
      </c>
      <c r="CP216" t="str">
        <f>IF(TASKS!J215="","",INT((TASKS!J215-$E$3)/7)+1)</f>
        <v/>
      </c>
      <c r="CQ216" t="str">
        <f>IF(OR($H216="",TASKS!J215=""),"",INT(($H216-TASKS!J215)/7))</f>
        <v/>
      </c>
    </row>
    <row r="217" spans="1:95" ht="20.100000000000001" customHeight="1">
      <c r="A217" s="14">
        <f>TASKS!A216</f>
        <v>0</v>
      </c>
      <c r="B217" s="14">
        <f>TASKS!B216</f>
        <v>0</v>
      </c>
      <c r="C217" s="14">
        <f>TASKS!C216</f>
        <v>0</v>
      </c>
      <c r="D217" s="15">
        <f>TASKS!D216</f>
        <v>0</v>
      </c>
      <c r="E217" s="14">
        <f>TASKS!E216</f>
        <v>0</v>
      </c>
      <c r="F217" s="14">
        <f>TASKS!F216</f>
        <v>0</v>
      </c>
      <c r="G217" s="16">
        <f>TASKS!G216</f>
        <v>0</v>
      </c>
      <c r="H217" s="16">
        <f>TASKS!H216</f>
        <v>0</v>
      </c>
      <c r="I217" s="17">
        <f>TASKS!K216</f>
        <v>0</v>
      </c>
      <c r="J217" s="14">
        <f>TASKS!L216</f>
        <v>0</v>
      </c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L217" t="e">
        <f t="shared" si="9"/>
        <v>#VALUE!</v>
      </c>
      <c r="CM217" t="e">
        <f t="shared" si="10"/>
        <v>#VALUE!</v>
      </c>
      <c r="CN217" t="e">
        <f t="shared" si="11"/>
        <v>#VALUE!</v>
      </c>
      <c r="CO217" t="str">
        <f>IF(TASKS!I216="","",INT((TASKS!I216-$E$3)/7)+1)</f>
        <v/>
      </c>
      <c r="CP217" t="str">
        <f>IF(TASKS!J216="","",INT((TASKS!J216-$E$3)/7)+1)</f>
        <v/>
      </c>
      <c r="CQ217" t="str">
        <f>IF(OR($H217="",TASKS!J216=""),"",INT(($H217-TASKS!J216)/7))</f>
        <v/>
      </c>
    </row>
    <row r="218" spans="1:95" ht="20.100000000000001" customHeight="1">
      <c r="A218" s="14">
        <f>TASKS!A217</f>
        <v>0</v>
      </c>
      <c r="B218" s="14">
        <f>TASKS!B217</f>
        <v>0</v>
      </c>
      <c r="C218" s="14">
        <f>TASKS!C217</f>
        <v>0</v>
      </c>
      <c r="D218" s="15">
        <f>TASKS!D217</f>
        <v>0</v>
      </c>
      <c r="E218" s="14">
        <f>TASKS!E217</f>
        <v>0</v>
      </c>
      <c r="F218" s="14">
        <f>TASKS!F217</f>
        <v>0</v>
      </c>
      <c r="G218" s="16">
        <f>TASKS!G217</f>
        <v>0</v>
      </c>
      <c r="H218" s="16">
        <f>TASKS!H217</f>
        <v>0</v>
      </c>
      <c r="I218" s="17">
        <f>TASKS!K217</f>
        <v>0</v>
      </c>
      <c r="J218" s="14">
        <f>TASKS!L217</f>
        <v>0</v>
      </c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L218" t="e">
        <f t="shared" si="9"/>
        <v>#VALUE!</v>
      </c>
      <c r="CM218" t="e">
        <f t="shared" si="10"/>
        <v>#VALUE!</v>
      </c>
      <c r="CN218" t="e">
        <f t="shared" si="11"/>
        <v>#VALUE!</v>
      </c>
      <c r="CO218" t="str">
        <f>IF(TASKS!I217="","",INT((TASKS!I217-$E$3)/7)+1)</f>
        <v/>
      </c>
      <c r="CP218" t="str">
        <f>IF(TASKS!J217="","",INT((TASKS!J217-$E$3)/7)+1)</f>
        <v/>
      </c>
      <c r="CQ218" t="str">
        <f>IF(OR($H218="",TASKS!J217=""),"",INT(($H218-TASKS!J217)/7))</f>
        <v/>
      </c>
    </row>
    <row r="219" spans="1:95" ht="20.100000000000001" customHeight="1">
      <c r="A219" s="14">
        <f>TASKS!A218</f>
        <v>0</v>
      </c>
      <c r="B219" s="14">
        <f>TASKS!B218</f>
        <v>0</v>
      </c>
      <c r="C219" s="14">
        <f>TASKS!C218</f>
        <v>0</v>
      </c>
      <c r="D219" s="15">
        <f>TASKS!D218</f>
        <v>0</v>
      </c>
      <c r="E219" s="14">
        <f>TASKS!E218</f>
        <v>0</v>
      </c>
      <c r="F219" s="14">
        <f>TASKS!F218</f>
        <v>0</v>
      </c>
      <c r="G219" s="16">
        <f>TASKS!G218</f>
        <v>0</v>
      </c>
      <c r="H219" s="16">
        <f>TASKS!H218</f>
        <v>0</v>
      </c>
      <c r="I219" s="17">
        <f>TASKS!K218</f>
        <v>0</v>
      </c>
      <c r="J219" s="14">
        <f>TASKS!L218</f>
        <v>0</v>
      </c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L219" t="e">
        <f t="shared" si="9"/>
        <v>#VALUE!</v>
      </c>
      <c r="CM219" t="e">
        <f t="shared" si="10"/>
        <v>#VALUE!</v>
      </c>
      <c r="CN219" t="e">
        <f t="shared" si="11"/>
        <v>#VALUE!</v>
      </c>
      <c r="CO219" t="str">
        <f>IF(TASKS!I218="","",INT((TASKS!I218-$E$3)/7)+1)</f>
        <v/>
      </c>
      <c r="CP219" t="str">
        <f>IF(TASKS!J218="","",INT((TASKS!J218-$E$3)/7)+1)</f>
        <v/>
      </c>
      <c r="CQ219" t="str">
        <f>IF(OR($H219="",TASKS!J218=""),"",INT(($H219-TASKS!J218)/7))</f>
        <v/>
      </c>
    </row>
    <row r="220" spans="1:95" ht="20.100000000000001" customHeight="1">
      <c r="A220" s="14">
        <f>TASKS!A219</f>
        <v>0</v>
      </c>
      <c r="B220" s="14">
        <f>TASKS!B219</f>
        <v>0</v>
      </c>
      <c r="C220" s="14">
        <f>TASKS!C219</f>
        <v>0</v>
      </c>
      <c r="D220" s="15">
        <f>TASKS!D219</f>
        <v>0</v>
      </c>
      <c r="E220" s="14">
        <f>TASKS!E219</f>
        <v>0</v>
      </c>
      <c r="F220" s="14">
        <f>TASKS!F219</f>
        <v>0</v>
      </c>
      <c r="G220" s="16">
        <f>TASKS!G219</f>
        <v>0</v>
      </c>
      <c r="H220" s="16">
        <f>TASKS!H219</f>
        <v>0</v>
      </c>
      <c r="I220" s="17">
        <f>TASKS!K219</f>
        <v>0</v>
      </c>
      <c r="J220" s="14">
        <f>TASKS!L219</f>
        <v>0</v>
      </c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L220" t="e">
        <f t="shared" si="9"/>
        <v>#VALUE!</v>
      </c>
      <c r="CM220" t="e">
        <f t="shared" si="10"/>
        <v>#VALUE!</v>
      </c>
      <c r="CN220" t="e">
        <f t="shared" si="11"/>
        <v>#VALUE!</v>
      </c>
      <c r="CO220" t="str">
        <f>IF(TASKS!I219="","",INT((TASKS!I219-$E$3)/7)+1)</f>
        <v/>
      </c>
      <c r="CP220" t="str">
        <f>IF(TASKS!J219="","",INT((TASKS!J219-$E$3)/7)+1)</f>
        <v/>
      </c>
      <c r="CQ220" t="str">
        <f>IF(OR($H220="",TASKS!J219=""),"",INT(($H220-TASKS!J219)/7))</f>
        <v/>
      </c>
    </row>
    <row r="221" spans="1:95" ht="20.100000000000001" customHeight="1">
      <c r="A221" s="14">
        <f>TASKS!A220</f>
        <v>0</v>
      </c>
      <c r="B221" s="14">
        <f>TASKS!B220</f>
        <v>0</v>
      </c>
      <c r="C221" s="14">
        <f>TASKS!C220</f>
        <v>0</v>
      </c>
      <c r="D221" s="15">
        <f>TASKS!D220</f>
        <v>0</v>
      </c>
      <c r="E221" s="14">
        <f>TASKS!E220</f>
        <v>0</v>
      </c>
      <c r="F221" s="14">
        <f>TASKS!F220</f>
        <v>0</v>
      </c>
      <c r="G221" s="16">
        <f>TASKS!G220</f>
        <v>0</v>
      </c>
      <c r="H221" s="16">
        <f>TASKS!H220</f>
        <v>0</v>
      </c>
      <c r="I221" s="17">
        <f>TASKS!K220</f>
        <v>0</v>
      </c>
      <c r="J221" s="14">
        <f>TASKS!L220</f>
        <v>0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L221" t="e">
        <f t="shared" si="9"/>
        <v>#VALUE!</v>
      </c>
      <c r="CM221" t="e">
        <f t="shared" si="10"/>
        <v>#VALUE!</v>
      </c>
      <c r="CN221" t="e">
        <f t="shared" si="11"/>
        <v>#VALUE!</v>
      </c>
      <c r="CO221" t="str">
        <f>IF(TASKS!I220="","",INT((TASKS!I220-$E$3)/7)+1)</f>
        <v/>
      </c>
      <c r="CP221" t="str">
        <f>IF(TASKS!J220="","",INT((TASKS!J220-$E$3)/7)+1)</f>
        <v/>
      </c>
      <c r="CQ221" t="str">
        <f>IF(OR($H221="",TASKS!J220=""),"",INT(($H221-TASKS!J220)/7))</f>
        <v/>
      </c>
    </row>
    <row r="222" spans="1:95" ht="20.100000000000001" customHeight="1">
      <c r="A222" s="14">
        <f>TASKS!A221</f>
        <v>0</v>
      </c>
      <c r="B222" s="14">
        <f>TASKS!B221</f>
        <v>0</v>
      </c>
      <c r="C222" s="14">
        <f>TASKS!C221</f>
        <v>0</v>
      </c>
      <c r="D222" s="15">
        <f>TASKS!D221</f>
        <v>0</v>
      </c>
      <c r="E222" s="14">
        <f>TASKS!E221</f>
        <v>0</v>
      </c>
      <c r="F222" s="14">
        <f>TASKS!F221</f>
        <v>0</v>
      </c>
      <c r="G222" s="16">
        <f>TASKS!G221</f>
        <v>0</v>
      </c>
      <c r="H222" s="16">
        <f>TASKS!H221</f>
        <v>0</v>
      </c>
      <c r="I222" s="17">
        <f>TASKS!K221</f>
        <v>0</v>
      </c>
      <c r="J222" s="14">
        <f>TASKS!L221</f>
        <v>0</v>
      </c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L222" t="e">
        <f t="shared" si="9"/>
        <v>#VALUE!</v>
      </c>
      <c r="CM222" t="e">
        <f t="shared" si="10"/>
        <v>#VALUE!</v>
      </c>
      <c r="CN222" t="e">
        <f t="shared" si="11"/>
        <v>#VALUE!</v>
      </c>
      <c r="CO222" t="str">
        <f>IF(TASKS!I221="","",INT((TASKS!I221-$E$3)/7)+1)</f>
        <v/>
      </c>
      <c r="CP222" t="str">
        <f>IF(TASKS!J221="","",INT((TASKS!J221-$E$3)/7)+1)</f>
        <v/>
      </c>
      <c r="CQ222" t="str">
        <f>IF(OR($H222="",TASKS!J221=""),"",INT(($H222-TASKS!J221)/7))</f>
        <v/>
      </c>
    </row>
    <row r="223" spans="1:95" ht="20.100000000000001" customHeight="1">
      <c r="A223" s="14">
        <f>TASKS!A222</f>
        <v>0</v>
      </c>
      <c r="B223" s="14">
        <f>TASKS!B222</f>
        <v>0</v>
      </c>
      <c r="C223" s="14">
        <f>TASKS!C222</f>
        <v>0</v>
      </c>
      <c r="D223" s="15">
        <f>TASKS!D222</f>
        <v>0</v>
      </c>
      <c r="E223" s="14">
        <f>TASKS!E222</f>
        <v>0</v>
      </c>
      <c r="F223" s="14">
        <f>TASKS!F222</f>
        <v>0</v>
      </c>
      <c r="G223" s="16">
        <f>TASKS!G222</f>
        <v>0</v>
      </c>
      <c r="H223" s="16">
        <f>TASKS!H222</f>
        <v>0</v>
      </c>
      <c r="I223" s="17">
        <f>TASKS!K222</f>
        <v>0</v>
      </c>
      <c r="J223" s="14">
        <f>TASKS!L222</f>
        <v>0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L223" t="e">
        <f t="shared" si="9"/>
        <v>#VALUE!</v>
      </c>
      <c r="CM223" t="e">
        <f t="shared" si="10"/>
        <v>#VALUE!</v>
      </c>
      <c r="CN223" t="e">
        <f t="shared" si="11"/>
        <v>#VALUE!</v>
      </c>
      <c r="CO223" t="str">
        <f>IF(TASKS!I222="","",INT((TASKS!I222-$E$3)/7)+1)</f>
        <v/>
      </c>
      <c r="CP223" t="str">
        <f>IF(TASKS!J222="","",INT((TASKS!J222-$E$3)/7)+1)</f>
        <v/>
      </c>
      <c r="CQ223" t="str">
        <f>IF(OR($H223="",TASKS!J222=""),"",INT(($H223-TASKS!J222)/7))</f>
        <v/>
      </c>
    </row>
    <row r="224" spans="1:95" ht="20.100000000000001" customHeight="1">
      <c r="A224" s="14">
        <f>TASKS!A223</f>
        <v>0</v>
      </c>
      <c r="B224" s="14">
        <f>TASKS!B223</f>
        <v>0</v>
      </c>
      <c r="C224" s="14">
        <f>TASKS!C223</f>
        <v>0</v>
      </c>
      <c r="D224" s="15">
        <f>TASKS!D223</f>
        <v>0</v>
      </c>
      <c r="E224" s="14">
        <f>TASKS!E223</f>
        <v>0</v>
      </c>
      <c r="F224" s="14">
        <f>TASKS!F223</f>
        <v>0</v>
      </c>
      <c r="G224" s="16">
        <f>TASKS!G223</f>
        <v>0</v>
      </c>
      <c r="H224" s="16">
        <f>TASKS!H223</f>
        <v>0</v>
      </c>
      <c r="I224" s="17">
        <f>TASKS!K223</f>
        <v>0</v>
      </c>
      <c r="J224" s="14">
        <f>TASKS!L223</f>
        <v>0</v>
      </c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L224" t="e">
        <f t="shared" si="9"/>
        <v>#VALUE!</v>
      </c>
      <c r="CM224" t="e">
        <f t="shared" si="10"/>
        <v>#VALUE!</v>
      </c>
      <c r="CN224" t="e">
        <f t="shared" si="11"/>
        <v>#VALUE!</v>
      </c>
      <c r="CO224" t="str">
        <f>IF(TASKS!I223="","",INT((TASKS!I223-$E$3)/7)+1)</f>
        <v/>
      </c>
      <c r="CP224" t="str">
        <f>IF(TASKS!J223="","",INT((TASKS!J223-$E$3)/7)+1)</f>
        <v/>
      </c>
      <c r="CQ224" t="str">
        <f>IF(OR($H224="",TASKS!J223=""),"",INT(($H224-TASKS!J223)/7))</f>
        <v/>
      </c>
    </row>
    <row r="225" spans="1:95" ht="20.100000000000001" customHeight="1">
      <c r="A225" s="14">
        <f>TASKS!A224</f>
        <v>0</v>
      </c>
      <c r="B225" s="14">
        <f>TASKS!B224</f>
        <v>0</v>
      </c>
      <c r="C225" s="14">
        <f>TASKS!C224</f>
        <v>0</v>
      </c>
      <c r="D225" s="15">
        <f>TASKS!D224</f>
        <v>0</v>
      </c>
      <c r="E225" s="14">
        <f>TASKS!E224</f>
        <v>0</v>
      </c>
      <c r="F225" s="14">
        <f>TASKS!F224</f>
        <v>0</v>
      </c>
      <c r="G225" s="16">
        <f>TASKS!G224</f>
        <v>0</v>
      </c>
      <c r="H225" s="16">
        <f>TASKS!H224</f>
        <v>0</v>
      </c>
      <c r="I225" s="17">
        <f>TASKS!K224</f>
        <v>0</v>
      </c>
      <c r="J225" s="14">
        <f>TASKS!L224</f>
        <v>0</v>
      </c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L225" t="e">
        <f t="shared" si="9"/>
        <v>#VALUE!</v>
      </c>
      <c r="CM225" t="e">
        <f t="shared" si="10"/>
        <v>#VALUE!</v>
      </c>
      <c r="CN225" t="e">
        <f t="shared" si="11"/>
        <v>#VALUE!</v>
      </c>
      <c r="CO225" t="str">
        <f>IF(TASKS!I224="","",INT((TASKS!I224-$E$3)/7)+1)</f>
        <v/>
      </c>
      <c r="CP225" t="str">
        <f>IF(TASKS!J224="","",INT((TASKS!J224-$E$3)/7)+1)</f>
        <v/>
      </c>
      <c r="CQ225" t="str">
        <f>IF(OR($H225="",TASKS!J224=""),"",INT(($H225-TASKS!J224)/7))</f>
        <v/>
      </c>
    </row>
    <row r="226" spans="1:95" ht="20.100000000000001" customHeight="1">
      <c r="A226" s="14">
        <f>TASKS!A225</f>
        <v>0</v>
      </c>
      <c r="B226" s="14">
        <f>TASKS!B225</f>
        <v>0</v>
      </c>
      <c r="C226" s="14">
        <f>TASKS!C225</f>
        <v>0</v>
      </c>
      <c r="D226" s="15">
        <f>TASKS!D225</f>
        <v>0</v>
      </c>
      <c r="E226" s="14">
        <f>TASKS!E225</f>
        <v>0</v>
      </c>
      <c r="F226" s="14">
        <f>TASKS!F225</f>
        <v>0</v>
      </c>
      <c r="G226" s="16">
        <f>TASKS!G225</f>
        <v>0</v>
      </c>
      <c r="H226" s="16">
        <f>TASKS!H225</f>
        <v>0</v>
      </c>
      <c r="I226" s="17">
        <f>TASKS!K225</f>
        <v>0</v>
      </c>
      <c r="J226" s="14">
        <f>TASKS!L225</f>
        <v>0</v>
      </c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L226" t="e">
        <f t="shared" si="9"/>
        <v>#VALUE!</v>
      </c>
      <c r="CM226" t="e">
        <f t="shared" si="10"/>
        <v>#VALUE!</v>
      </c>
      <c r="CN226" t="e">
        <f t="shared" si="11"/>
        <v>#VALUE!</v>
      </c>
      <c r="CO226" t="str">
        <f>IF(TASKS!I225="","",INT((TASKS!I225-$E$3)/7)+1)</f>
        <v/>
      </c>
      <c r="CP226" t="str">
        <f>IF(TASKS!J225="","",INT((TASKS!J225-$E$3)/7)+1)</f>
        <v/>
      </c>
      <c r="CQ226" t="str">
        <f>IF(OR($H226="",TASKS!J225=""),"",INT(($H226-TASKS!J225)/7))</f>
        <v/>
      </c>
    </row>
    <row r="227" spans="1:95" ht="20.100000000000001" customHeight="1">
      <c r="A227" s="14">
        <f>TASKS!A226</f>
        <v>0</v>
      </c>
      <c r="B227" s="14">
        <f>TASKS!B226</f>
        <v>0</v>
      </c>
      <c r="C227" s="14">
        <f>TASKS!C226</f>
        <v>0</v>
      </c>
      <c r="D227" s="15">
        <f>TASKS!D226</f>
        <v>0</v>
      </c>
      <c r="E227" s="14">
        <f>TASKS!E226</f>
        <v>0</v>
      </c>
      <c r="F227" s="14">
        <f>TASKS!F226</f>
        <v>0</v>
      </c>
      <c r="G227" s="16">
        <f>TASKS!G226</f>
        <v>0</v>
      </c>
      <c r="H227" s="16">
        <f>TASKS!H226</f>
        <v>0</v>
      </c>
      <c r="I227" s="17">
        <f>TASKS!K226</f>
        <v>0</v>
      </c>
      <c r="J227" s="14">
        <f>TASKS!L226</f>
        <v>0</v>
      </c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L227" t="e">
        <f t="shared" si="9"/>
        <v>#VALUE!</v>
      </c>
      <c r="CM227" t="e">
        <f t="shared" si="10"/>
        <v>#VALUE!</v>
      </c>
      <c r="CN227" t="e">
        <f t="shared" si="11"/>
        <v>#VALUE!</v>
      </c>
      <c r="CO227" t="str">
        <f>IF(TASKS!I226="","",INT((TASKS!I226-$E$3)/7)+1)</f>
        <v/>
      </c>
      <c r="CP227" t="str">
        <f>IF(TASKS!J226="","",INT((TASKS!J226-$E$3)/7)+1)</f>
        <v/>
      </c>
      <c r="CQ227" t="str">
        <f>IF(OR($H227="",TASKS!J226=""),"",INT(($H227-TASKS!J226)/7))</f>
        <v/>
      </c>
    </row>
    <row r="228" spans="1:95" ht="20.100000000000001" customHeight="1">
      <c r="A228" s="14">
        <f>TASKS!A227</f>
        <v>0</v>
      </c>
      <c r="B228" s="14">
        <f>TASKS!B227</f>
        <v>0</v>
      </c>
      <c r="C228" s="14">
        <f>TASKS!C227</f>
        <v>0</v>
      </c>
      <c r="D228" s="15">
        <f>TASKS!D227</f>
        <v>0</v>
      </c>
      <c r="E228" s="14">
        <f>TASKS!E227</f>
        <v>0</v>
      </c>
      <c r="F228" s="14">
        <f>TASKS!F227</f>
        <v>0</v>
      </c>
      <c r="G228" s="16">
        <f>TASKS!G227</f>
        <v>0</v>
      </c>
      <c r="H228" s="16">
        <f>TASKS!H227</f>
        <v>0</v>
      </c>
      <c r="I228" s="17">
        <f>TASKS!K227</f>
        <v>0</v>
      </c>
      <c r="J228" s="14">
        <f>TASKS!L227</f>
        <v>0</v>
      </c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L228" t="e">
        <f t="shared" si="9"/>
        <v>#VALUE!</v>
      </c>
      <c r="CM228" t="e">
        <f t="shared" si="10"/>
        <v>#VALUE!</v>
      </c>
      <c r="CN228" t="e">
        <f t="shared" si="11"/>
        <v>#VALUE!</v>
      </c>
      <c r="CO228" t="str">
        <f>IF(TASKS!I227="","",INT((TASKS!I227-$E$3)/7)+1)</f>
        <v/>
      </c>
      <c r="CP228" t="str">
        <f>IF(TASKS!J227="","",INT((TASKS!J227-$E$3)/7)+1)</f>
        <v/>
      </c>
      <c r="CQ228" t="str">
        <f>IF(OR($H228="",TASKS!J227=""),"",INT(($H228-TASKS!J227)/7))</f>
        <v/>
      </c>
    </row>
    <row r="229" spans="1:95" ht="20.100000000000001" customHeight="1">
      <c r="A229" s="14">
        <f>TASKS!A228</f>
        <v>0</v>
      </c>
      <c r="B229" s="14">
        <f>TASKS!B228</f>
        <v>0</v>
      </c>
      <c r="C229" s="14">
        <f>TASKS!C228</f>
        <v>0</v>
      </c>
      <c r="D229" s="15">
        <f>TASKS!D228</f>
        <v>0</v>
      </c>
      <c r="E229" s="14">
        <f>TASKS!E228</f>
        <v>0</v>
      </c>
      <c r="F229" s="14">
        <f>TASKS!F228</f>
        <v>0</v>
      </c>
      <c r="G229" s="16">
        <f>TASKS!G228</f>
        <v>0</v>
      </c>
      <c r="H229" s="16">
        <f>TASKS!H228</f>
        <v>0</v>
      </c>
      <c r="I229" s="17">
        <f>TASKS!K228</f>
        <v>0</v>
      </c>
      <c r="J229" s="14">
        <f>TASKS!L228</f>
        <v>0</v>
      </c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L229" t="e">
        <f t="shared" si="9"/>
        <v>#VALUE!</v>
      </c>
      <c r="CM229" t="e">
        <f t="shared" si="10"/>
        <v>#VALUE!</v>
      </c>
      <c r="CN229" t="e">
        <f t="shared" si="11"/>
        <v>#VALUE!</v>
      </c>
      <c r="CO229" t="str">
        <f>IF(TASKS!I228="","",INT((TASKS!I228-$E$3)/7)+1)</f>
        <v/>
      </c>
      <c r="CP229" t="str">
        <f>IF(TASKS!J228="","",INT((TASKS!J228-$E$3)/7)+1)</f>
        <v/>
      </c>
      <c r="CQ229" t="str">
        <f>IF(OR($H229="",TASKS!J228=""),"",INT(($H229-TASKS!J228)/7))</f>
        <v/>
      </c>
    </row>
    <row r="230" spans="1:95" ht="20.100000000000001" customHeight="1">
      <c r="A230" s="14">
        <f>TASKS!A229</f>
        <v>0</v>
      </c>
      <c r="B230" s="14">
        <f>TASKS!B229</f>
        <v>0</v>
      </c>
      <c r="C230" s="14">
        <f>TASKS!C229</f>
        <v>0</v>
      </c>
      <c r="D230" s="15">
        <f>TASKS!D229</f>
        <v>0</v>
      </c>
      <c r="E230" s="14">
        <f>TASKS!E229</f>
        <v>0</v>
      </c>
      <c r="F230" s="14">
        <f>TASKS!F229</f>
        <v>0</v>
      </c>
      <c r="G230" s="16">
        <f>TASKS!G229</f>
        <v>0</v>
      </c>
      <c r="H230" s="16">
        <f>TASKS!H229</f>
        <v>0</v>
      </c>
      <c r="I230" s="17">
        <f>TASKS!K229</f>
        <v>0</v>
      </c>
      <c r="J230" s="14">
        <f>TASKS!L229</f>
        <v>0</v>
      </c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L230" t="e">
        <f t="shared" si="9"/>
        <v>#VALUE!</v>
      </c>
      <c r="CM230" t="e">
        <f t="shared" si="10"/>
        <v>#VALUE!</v>
      </c>
      <c r="CN230" t="e">
        <f t="shared" si="11"/>
        <v>#VALUE!</v>
      </c>
      <c r="CO230" t="str">
        <f>IF(TASKS!I229="","",INT((TASKS!I229-$E$3)/7)+1)</f>
        <v/>
      </c>
      <c r="CP230" t="str">
        <f>IF(TASKS!J229="","",INT((TASKS!J229-$E$3)/7)+1)</f>
        <v/>
      </c>
      <c r="CQ230" t="str">
        <f>IF(OR($H230="",TASKS!J229=""),"",INT(($H230-TASKS!J229)/7))</f>
        <v/>
      </c>
    </row>
    <row r="231" spans="1:95" ht="20.100000000000001" customHeight="1">
      <c r="A231" s="14">
        <f>TASKS!A230</f>
        <v>0</v>
      </c>
      <c r="B231" s="14">
        <f>TASKS!B230</f>
        <v>0</v>
      </c>
      <c r="C231" s="14">
        <f>TASKS!C230</f>
        <v>0</v>
      </c>
      <c r="D231" s="15">
        <f>TASKS!D230</f>
        <v>0</v>
      </c>
      <c r="E231" s="14">
        <f>TASKS!E230</f>
        <v>0</v>
      </c>
      <c r="F231" s="14">
        <f>TASKS!F230</f>
        <v>0</v>
      </c>
      <c r="G231" s="16">
        <f>TASKS!G230</f>
        <v>0</v>
      </c>
      <c r="H231" s="16">
        <f>TASKS!H230</f>
        <v>0</v>
      </c>
      <c r="I231" s="17">
        <f>TASKS!K230</f>
        <v>0</v>
      </c>
      <c r="J231" s="14">
        <f>TASKS!L230</f>
        <v>0</v>
      </c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L231" t="e">
        <f t="shared" si="9"/>
        <v>#VALUE!</v>
      </c>
      <c r="CM231" t="e">
        <f t="shared" si="10"/>
        <v>#VALUE!</v>
      </c>
      <c r="CN231" t="e">
        <f t="shared" si="11"/>
        <v>#VALUE!</v>
      </c>
      <c r="CO231" t="str">
        <f>IF(TASKS!I230="","",INT((TASKS!I230-$E$3)/7)+1)</f>
        <v/>
      </c>
      <c r="CP231" t="str">
        <f>IF(TASKS!J230="","",INT((TASKS!J230-$E$3)/7)+1)</f>
        <v/>
      </c>
      <c r="CQ231" t="str">
        <f>IF(OR($H231="",TASKS!J230=""),"",INT(($H231-TASKS!J230)/7))</f>
        <v/>
      </c>
    </row>
    <row r="232" spans="1:95" ht="20.100000000000001" customHeight="1">
      <c r="A232" s="14">
        <f>TASKS!A231</f>
        <v>0</v>
      </c>
      <c r="B232" s="14">
        <f>TASKS!B231</f>
        <v>0</v>
      </c>
      <c r="C232" s="14">
        <f>TASKS!C231</f>
        <v>0</v>
      </c>
      <c r="D232" s="15">
        <f>TASKS!D231</f>
        <v>0</v>
      </c>
      <c r="E232" s="14">
        <f>TASKS!E231</f>
        <v>0</v>
      </c>
      <c r="F232" s="14">
        <f>TASKS!F231</f>
        <v>0</v>
      </c>
      <c r="G232" s="16">
        <f>TASKS!G231</f>
        <v>0</v>
      </c>
      <c r="H232" s="16">
        <f>TASKS!H231</f>
        <v>0</v>
      </c>
      <c r="I232" s="17">
        <f>TASKS!K231</f>
        <v>0</v>
      </c>
      <c r="J232" s="14">
        <f>TASKS!L231</f>
        <v>0</v>
      </c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L232" t="e">
        <f t="shared" si="9"/>
        <v>#VALUE!</v>
      </c>
      <c r="CM232" t="e">
        <f t="shared" si="10"/>
        <v>#VALUE!</v>
      </c>
      <c r="CN232" t="e">
        <f t="shared" si="11"/>
        <v>#VALUE!</v>
      </c>
      <c r="CO232" t="str">
        <f>IF(TASKS!I231="","",INT((TASKS!I231-$E$3)/7)+1)</f>
        <v/>
      </c>
      <c r="CP232" t="str">
        <f>IF(TASKS!J231="","",INT((TASKS!J231-$E$3)/7)+1)</f>
        <v/>
      </c>
      <c r="CQ232" t="str">
        <f>IF(OR($H232="",TASKS!J231=""),"",INT(($H232-TASKS!J231)/7))</f>
        <v/>
      </c>
    </row>
    <row r="233" spans="1:95" ht="20.100000000000001" customHeight="1">
      <c r="A233" s="14">
        <f>TASKS!A232</f>
        <v>0</v>
      </c>
      <c r="B233" s="14">
        <f>TASKS!B232</f>
        <v>0</v>
      </c>
      <c r="C233" s="14">
        <f>TASKS!C232</f>
        <v>0</v>
      </c>
      <c r="D233" s="15">
        <f>TASKS!D232</f>
        <v>0</v>
      </c>
      <c r="E233" s="14">
        <f>TASKS!E232</f>
        <v>0</v>
      </c>
      <c r="F233" s="14">
        <f>TASKS!F232</f>
        <v>0</v>
      </c>
      <c r="G233" s="16">
        <f>TASKS!G232</f>
        <v>0</v>
      </c>
      <c r="H233" s="16">
        <f>TASKS!H232</f>
        <v>0</v>
      </c>
      <c r="I233" s="17">
        <f>TASKS!K232</f>
        <v>0</v>
      </c>
      <c r="J233" s="14">
        <f>TASKS!L232</f>
        <v>0</v>
      </c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L233" t="e">
        <f t="shared" si="9"/>
        <v>#VALUE!</v>
      </c>
      <c r="CM233" t="e">
        <f t="shared" si="10"/>
        <v>#VALUE!</v>
      </c>
      <c r="CN233" t="e">
        <f t="shared" si="11"/>
        <v>#VALUE!</v>
      </c>
      <c r="CO233" t="str">
        <f>IF(TASKS!I232="","",INT((TASKS!I232-$E$3)/7)+1)</f>
        <v/>
      </c>
      <c r="CP233" t="str">
        <f>IF(TASKS!J232="","",INT((TASKS!J232-$E$3)/7)+1)</f>
        <v/>
      </c>
      <c r="CQ233" t="str">
        <f>IF(OR($H233="",TASKS!J232=""),"",INT(($H233-TASKS!J232)/7))</f>
        <v/>
      </c>
    </row>
    <row r="234" spans="1:95" ht="20.100000000000001" customHeight="1">
      <c r="A234" s="14">
        <f>TASKS!A233</f>
        <v>0</v>
      </c>
      <c r="B234" s="14">
        <f>TASKS!B233</f>
        <v>0</v>
      </c>
      <c r="C234" s="14">
        <f>TASKS!C233</f>
        <v>0</v>
      </c>
      <c r="D234" s="15">
        <f>TASKS!D233</f>
        <v>0</v>
      </c>
      <c r="E234" s="14">
        <f>TASKS!E233</f>
        <v>0</v>
      </c>
      <c r="F234" s="14">
        <f>TASKS!F233</f>
        <v>0</v>
      </c>
      <c r="G234" s="16">
        <f>TASKS!G233</f>
        <v>0</v>
      </c>
      <c r="H234" s="16">
        <f>TASKS!H233</f>
        <v>0</v>
      </c>
      <c r="I234" s="17">
        <f>TASKS!K233</f>
        <v>0</v>
      </c>
      <c r="J234" s="14">
        <f>TASKS!L233</f>
        <v>0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L234" t="e">
        <f t="shared" si="9"/>
        <v>#VALUE!</v>
      </c>
      <c r="CM234" t="e">
        <f t="shared" si="10"/>
        <v>#VALUE!</v>
      </c>
      <c r="CN234" t="e">
        <f t="shared" si="11"/>
        <v>#VALUE!</v>
      </c>
      <c r="CO234" t="str">
        <f>IF(TASKS!I233="","",INT((TASKS!I233-$E$3)/7)+1)</f>
        <v/>
      </c>
      <c r="CP234" t="str">
        <f>IF(TASKS!J233="","",INT((TASKS!J233-$E$3)/7)+1)</f>
        <v/>
      </c>
      <c r="CQ234" t="str">
        <f>IF(OR($H234="",TASKS!J233=""),"",INT(($H234-TASKS!J233)/7))</f>
        <v/>
      </c>
    </row>
    <row r="235" spans="1:95" ht="20.100000000000001" customHeight="1">
      <c r="A235" s="14">
        <f>TASKS!A234</f>
        <v>0</v>
      </c>
      <c r="B235" s="14">
        <f>TASKS!B234</f>
        <v>0</v>
      </c>
      <c r="C235" s="14">
        <f>TASKS!C234</f>
        <v>0</v>
      </c>
      <c r="D235" s="15">
        <f>TASKS!D234</f>
        <v>0</v>
      </c>
      <c r="E235" s="14">
        <f>TASKS!E234</f>
        <v>0</v>
      </c>
      <c r="F235" s="14">
        <f>TASKS!F234</f>
        <v>0</v>
      </c>
      <c r="G235" s="16">
        <f>TASKS!G234</f>
        <v>0</v>
      </c>
      <c r="H235" s="16">
        <f>TASKS!H234</f>
        <v>0</v>
      </c>
      <c r="I235" s="17">
        <f>TASKS!K234</f>
        <v>0</v>
      </c>
      <c r="J235" s="14">
        <f>TASKS!L234</f>
        <v>0</v>
      </c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L235" t="e">
        <f t="shared" si="9"/>
        <v>#VALUE!</v>
      </c>
      <c r="CM235" t="e">
        <f t="shared" si="10"/>
        <v>#VALUE!</v>
      </c>
      <c r="CN235" t="e">
        <f t="shared" si="11"/>
        <v>#VALUE!</v>
      </c>
      <c r="CO235" t="str">
        <f>IF(TASKS!I234="","",INT((TASKS!I234-$E$3)/7)+1)</f>
        <v/>
      </c>
      <c r="CP235" t="str">
        <f>IF(TASKS!J234="","",INT((TASKS!J234-$E$3)/7)+1)</f>
        <v/>
      </c>
      <c r="CQ235" t="str">
        <f>IF(OR($H235="",TASKS!J234=""),"",INT(($H235-TASKS!J234)/7))</f>
        <v/>
      </c>
    </row>
    <row r="236" spans="1:95" ht="20.100000000000001" customHeight="1">
      <c r="A236" s="14">
        <f>TASKS!A235</f>
        <v>0</v>
      </c>
      <c r="B236" s="14">
        <f>TASKS!B235</f>
        <v>0</v>
      </c>
      <c r="C236" s="14">
        <f>TASKS!C235</f>
        <v>0</v>
      </c>
      <c r="D236" s="15">
        <f>TASKS!D235</f>
        <v>0</v>
      </c>
      <c r="E236" s="14">
        <f>TASKS!E235</f>
        <v>0</v>
      </c>
      <c r="F236" s="14">
        <f>TASKS!F235</f>
        <v>0</v>
      </c>
      <c r="G236" s="16">
        <f>TASKS!G235</f>
        <v>0</v>
      </c>
      <c r="H236" s="16">
        <f>TASKS!H235</f>
        <v>0</v>
      </c>
      <c r="I236" s="17">
        <f>TASKS!K235</f>
        <v>0</v>
      </c>
      <c r="J236" s="14">
        <f>TASKS!L235</f>
        <v>0</v>
      </c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L236" t="e">
        <f t="shared" si="9"/>
        <v>#VALUE!</v>
      </c>
      <c r="CM236" t="e">
        <f t="shared" si="10"/>
        <v>#VALUE!</v>
      </c>
      <c r="CN236" t="e">
        <f t="shared" si="11"/>
        <v>#VALUE!</v>
      </c>
      <c r="CO236" t="str">
        <f>IF(TASKS!I235="","",INT((TASKS!I235-$E$3)/7)+1)</f>
        <v/>
      </c>
      <c r="CP236" t="str">
        <f>IF(TASKS!J235="","",INT((TASKS!J235-$E$3)/7)+1)</f>
        <v/>
      </c>
      <c r="CQ236" t="str">
        <f>IF(OR($H236="",TASKS!J235=""),"",INT(($H236-TASKS!J235)/7))</f>
        <v/>
      </c>
    </row>
    <row r="237" spans="1:95" ht="20.100000000000001" customHeight="1">
      <c r="A237" s="14">
        <f>TASKS!A236</f>
        <v>0</v>
      </c>
      <c r="B237" s="14">
        <f>TASKS!B236</f>
        <v>0</v>
      </c>
      <c r="C237" s="14">
        <f>TASKS!C236</f>
        <v>0</v>
      </c>
      <c r="D237" s="15">
        <f>TASKS!D236</f>
        <v>0</v>
      </c>
      <c r="E237" s="14">
        <f>TASKS!E236</f>
        <v>0</v>
      </c>
      <c r="F237" s="14">
        <f>TASKS!F236</f>
        <v>0</v>
      </c>
      <c r="G237" s="16">
        <f>TASKS!G236</f>
        <v>0</v>
      </c>
      <c r="H237" s="16">
        <f>TASKS!H236</f>
        <v>0</v>
      </c>
      <c r="I237" s="17">
        <f>TASKS!K236</f>
        <v>0</v>
      </c>
      <c r="J237" s="14">
        <f>TASKS!L236</f>
        <v>0</v>
      </c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L237" t="e">
        <f t="shared" si="9"/>
        <v>#VALUE!</v>
      </c>
      <c r="CM237" t="e">
        <f t="shared" si="10"/>
        <v>#VALUE!</v>
      </c>
      <c r="CN237" t="e">
        <f t="shared" si="11"/>
        <v>#VALUE!</v>
      </c>
      <c r="CO237" t="str">
        <f>IF(TASKS!I236="","",INT((TASKS!I236-$E$3)/7)+1)</f>
        <v/>
      </c>
      <c r="CP237" t="str">
        <f>IF(TASKS!J236="","",INT((TASKS!J236-$E$3)/7)+1)</f>
        <v/>
      </c>
      <c r="CQ237" t="str">
        <f>IF(OR($H237="",TASKS!J236=""),"",INT(($H237-TASKS!J236)/7))</f>
        <v/>
      </c>
    </row>
    <row r="238" spans="1:95" ht="20.100000000000001" customHeight="1">
      <c r="A238" s="14">
        <f>TASKS!A237</f>
        <v>0</v>
      </c>
      <c r="B238" s="14">
        <f>TASKS!B237</f>
        <v>0</v>
      </c>
      <c r="C238" s="14">
        <f>TASKS!C237</f>
        <v>0</v>
      </c>
      <c r="D238" s="15">
        <f>TASKS!D237</f>
        <v>0</v>
      </c>
      <c r="E238" s="14">
        <f>TASKS!E237</f>
        <v>0</v>
      </c>
      <c r="F238" s="14">
        <f>TASKS!F237</f>
        <v>0</v>
      </c>
      <c r="G238" s="16">
        <f>TASKS!G237</f>
        <v>0</v>
      </c>
      <c r="H238" s="16">
        <f>TASKS!H237</f>
        <v>0</v>
      </c>
      <c r="I238" s="17">
        <f>TASKS!K237</f>
        <v>0</v>
      </c>
      <c r="J238" s="14">
        <f>TASKS!L237</f>
        <v>0</v>
      </c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L238" t="e">
        <f t="shared" si="9"/>
        <v>#VALUE!</v>
      </c>
      <c r="CM238" t="e">
        <f t="shared" si="10"/>
        <v>#VALUE!</v>
      </c>
      <c r="CN238" t="e">
        <f t="shared" si="11"/>
        <v>#VALUE!</v>
      </c>
      <c r="CO238" t="str">
        <f>IF(TASKS!I237="","",INT((TASKS!I237-$E$3)/7)+1)</f>
        <v/>
      </c>
      <c r="CP238" t="str">
        <f>IF(TASKS!J237="","",INT((TASKS!J237-$E$3)/7)+1)</f>
        <v/>
      </c>
      <c r="CQ238" t="str">
        <f>IF(OR($H238="",TASKS!J237=""),"",INT(($H238-TASKS!J237)/7))</f>
        <v/>
      </c>
    </row>
    <row r="239" spans="1:95" ht="20.100000000000001" customHeight="1">
      <c r="A239" s="14">
        <f>TASKS!A238</f>
        <v>0</v>
      </c>
      <c r="B239" s="14">
        <f>TASKS!B238</f>
        <v>0</v>
      </c>
      <c r="C239" s="14">
        <f>TASKS!C238</f>
        <v>0</v>
      </c>
      <c r="D239" s="15">
        <f>TASKS!D238</f>
        <v>0</v>
      </c>
      <c r="E239" s="14">
        <f>TASKS!E238</f>
        <v>0</v>
      </c>
      <c r="F239" s="14">
        <f>TASKS!F238</f>
        <v>0</v>
      </c>
      <c r="G239" s="16">
        <f>TASKS!G238</f>
        <v>0</v>
      </c>
      <c r="H239" s="16">
        <f>TASKS!H238</f>
        <v>0</v>
      </c>
      <c r="I239" s="17">
        <f>TASKS!K238</f>
        <v>0</v>
      </c>
      <c r="J239" s="14">
        <f>TASKS!L238</f>
        <v>0</v>
      </c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L239" t="e">
        <f t="shared" si="9"/>
        <v>#VALUE!</v>
      </c>
      <c r="CM239" t="e">
        <f t="shared" si="10"/>
        <v>#VALUE!</v>
      </c>
      <c r="CN239" t="e">
        <f t="shared" si="11"/>
        <v>#VALUE!</v>
      </c>
      <c r="CO239" t="str">
        <f>IF(TASKS!I238="","",INT((TASKS!I238-$E$3)/7)+1)</f>
        <v/>
      </c>
      <c r="CP239" t="str">
        <f>IF(TASKS!J238="","",INT((TASKS!J238-$E$3)/7)+1)</f>
        <v/>
      </c>
      <c r="CQ239" t="str">
        <f>IF(OR($H239="",TASKS!J238=""),"",INT(($H239-TASKS!J238)/7))</f>
        <v/>
      </c>
    </row>
    <row r="240" spans="1:95" ht="20.100000000000001" customHeight="1">
      <c r="A240" s="14">
        <f>TASKS!A239</f>
        <v>0</v>
      </c>
      <c r="B240" s="14">
        <f>TASKS!B239</f>
        <v>0</v>
      </c>
      <c r="C240" s="14">
        <f>TASKS!C239</f>
        <v>0</v>
      </c>
      <c r="D240" s="15">
        <f>TASKS!D239</f>
        <v>0</v>
      </c>
      <c r="E240" s="14">
        <f>TASKS!E239</f>
        <v>0</v>
      </c>
      <c r="F240" s="14">
        <f>TASKS!F239</f>
        <v>0</v>
      </c>
      <c r="G240" s="16">
        <f>TASKS!G239</f>
        <v>0</v>
      </c>
      <c r="H240" s="16">
        <f>TASKS!H239</f>
        <v>0</v>
      </c>
      <c r="I240" s="17">
        <f>TASKS!K239</f>
        <v>0</v>
      </c>
      <c r="J240" s="14">
        <f>TASKS!L239</f>
        <v>0</v>
      </c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L240" t="e">
        <f t="shared" si="9"/>
        <v>#VALUE!</v>
      </c>
      <c r="CM240" t="e">
        <f t="shared" si="10"/>
        <v>#VALUE!</v>
      </c>
      <c r="CN240" t="e">
        <f t="shared" si="11"/>
        <v>#VALUE!</v>
      </c>
      <c r="CO240" t="str">
        <f>IF(TASKS!I239="","",INT((TASKS!I239-$E$3)/7)+1)</f>
        <v/>
      </c>
      <c r="CP240" t="str">
        <f>IF(TASKS!J239="","",INT((TASKS!J239-$E$3)/7)+1)</f>
        <v/>
      </c>
      <c r="CQ240" t="str">
        <f>IF(OR($H240="",TASKS!J239=""),"",INT(($H240-TASKS!J239)/7))</f>
        <v/>
      </c>
    </row>
    <row r="241" spans="1:95" ht="20.100000000000001" customHeight="1">
      <c r="A241" s="14">
        <f>TASKS!A240</f>
        <v>0</v>
      </c>
      <c r="B241" s="14">
        <f>TASKS!B240</f>
        <v>0</v>
      </c>
      <c r="C241" s="14">
        <f>TASKS!C240</f>
        <v>0</v>
      </c>
      <c r="D241" s="15">
        <f>TASKS!D240</f>
        <v>0</v>
      </c>
      <c r="E241" s="14">
        <f>TASKS!E240</f>
        <v>0</v>
      </c>
      <c r="F241" s="14">
        <f>TASKS!F240</f>
        <v>0</v>
      </c>
      <c r="G241" s="16">
        <f>TASKS!G240</f>
        <v>0</v>
      </c>
      <c r="H241" s="16">
        <f>TASKS!H240</f>
        <v>0</v>
      </c>
      <c r="I241" s="17">
        <f>TASKS!K240</f>
        <v>0</v>
      </c>
      <c r="J241" s="14">
        <f>TASKS!L240</f>
        <v>0</v>
      </c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L241" t="e">
        <f t="shared" si="9"/>
        <v>#VALUE!</v>
      </c>
      <c r="CM241" t="e">
        <f t="shared" si="10"/>
        <v>#VALUE!</v>
      </c>
      <c r="CN241" t="e">
        <f t="shared" si="11"/>
        <v>#VALUE!</v>
      </c>
      <c r="CO241" t="str">
        <f>IF(TASKS!I240="","",INT((TASKS!I240-$E$3)/7)+1)</f>
        <v/>
      </c>
      <c r="CP241" t="str">
        <f>IF(TASKS!J240="","",INT((TASKS!J240-$E$3)/7)+1)</f>
        <v/>
      </c>
      <c r="CQ241" t="str">
        <f>IF(OR($H241="",TASKS!J240=""),"",INT(($H241-TASKS!J240)/7))</f>
        <v/>
      </c>
    </row>
    <row r="242" spans="1:95" ht="20.100000000000001" customHeight="1">
      <c r="A242" s="14">
        <f>TASKS!A241</f>
        <v>0</v>
      </c>
      <c r="B242" s="14">
        <f>TASKS!B241</f>
        <v>0</v>
      </c>
      <c r="C242" s="14">
        <f>TASKS!C241</f>
        <v>0</v>
      </c>
      <c r="D242" s="15">
        <f>TASKS!D241</f>
        <v>0</v>
      </c>
      <c r="E242" s="14">
        <f>TASKS!E241</f>
        <v>0</v>
      </c>
      <c r="F242" s="14">
        <f>TASKS!F241</f>
        <v>0</v>
      </c>
      <c r="G242" s="16">
        <f>TASKS!G241</f>
        <v>0</v>
      </c>
      <c r="H242" s="16">
        <f>TASKS!H241</f>
        <v>0</v>
      </c>
      <c r="I242" s="17">
        <f>TASKS!K241</f>
        <v>0</v>
      </c>
      <c r="J242" s="14">
        <f>TASKS!L241</f>
        <v>0</v>
      </c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L242" t="e">
        <f t="shared" si="9"/>
        <v>#VALUE!</v>
      </c>
      <c r="CM242" t="e">
        <f t="shared" si="10"/>
        <v>#VALUE!</v>
      </c>
      <c r="CN242" t="e">
        <f t="shared" si="11"/>
        <v>#VALUE!</v>
      </c>
      <c r="CO242" t="str">
        <f>IF(TASKS!I241="","",INT((TASKS!I241-$E$3)/7)+1)</f>
        <v/>
      </c>
      <c r="CP242" t="str">
        <f>IF(TASKS!J241="","",INT((TASKS!J241-$E$3)/7)+1)</f>
        <v/>
      </c>
      <c r="CQ242" t="str">
        <f>IF(OR($H242="",TASKS!J241=""),"",INT(($H242-TASKS!J241)/7))</f>
        <v/>
      </c>
    </row>
    <row r="243" spans="1:95" ht="20.100000000000001" customHeight="1">
      <c r="A243" s="14">
        <f>TASKS!A242</f>
        <v>0</v>
      </c>
      <c r="B243" s="14">
        <f>TASKS!B242</f>
        <v>0</v>
      </c>
      <c r="C243" s="14">
        <f>TASKS!C242</f>
        <v>0</v>
      </c>
      <c r="D243" s="15">
        <f>TASKS!D242</f>
        <v>0</v>
      </c>
      <c r="E243" s="14">
        <f>TASKS!E242</f>
        <v>0</v>
      </c>
      <c r="F243" s="14">
        <f>TASKS!F242</f>
        <v>0</v>
      </c>
      <c r="G243" s="16">
        <f>TASKS!G242</f>
        <v>0</v>
      </c>
      <c r="H243" s="16">
        <f>TASKS!H242</f>
        <v>0</v>
      </c>
      <c r="I243" s="17">
        <f>TASKS!K242</f>
        <v>0</v>
      </c>
      <c r="J243" s="14">
        <f>TASKS!L242</f>
        <v>0</v>
      </c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L243" t="e">
        <f t="shared" si="9"/>
        <v>#VALUE!</v>
      </c>
      <c r="CM243" t="e">
        <f t="shared" si="10"/>
        <v>#VALUE!</v>
      </c>
      <c r="CN243" t="e">
        <f t="shared" si="11"/>
        <v>#VALUE!</v>
      </c>
      <c r="CO243" t="str">
        <f>IF(TASKS!I242="","",INT((TASKS!I242-$E$3)/7)+1)</f>
        <v/>
      </c>
      <c r="CP243" t="str">
        <f>IF(TASKS!J242="","",INT((TASKS!J242-$E$3)/7)+1)</f>
        <v/>
      </c>
      <c r="CQ243" t="str">
        <f>IF(OR($H243="",TASKS!J242=""),"",INT(($H243-TASKS!J242)/7))</f>
        <v/>
      </c>
    </row>
    <row r="244" spans="1:95" ht="20.100000000000001" customHeight="1">
      <c r="A244" s="14">
        <f>TASKS!A243</f>
        <v>0</v>
      </c>
      <c r="B244" s="14">
        <f>TASKS!B243</f>
        <v>0</v>
      </c>
      <c r="C244" s="14">
        <f>TASKS!C243</f>
        <v>0</v>
      </c>
      <c r="D244" s="15">
        <f>TASKS!D243</f>
        <v>0</v>
      </c>
      <c r="E244" s="14">
        <f>TASKS!E243</f>
        <v>0</v>
      </c>
      <c r="F244" s="14">
        <f>TASKS!F243</f>
        <v>0</v>
      </c>
      <c r="G244" s="16">
        <f>TASKS!G243</f>
        <v>0</v>
      </c>
      <c r="H244" s="16">
        <f>TASKS!H243</f>
        <v>0</v>
      </c>
      <c r="I244" s="17">
        <f>TASKS!K243</f>
        <v>0</v>
      </c>
      <c r="J244" s="14">
        <f>TASKS!L243</f>
        <v>0</v>
      </c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L244" t="e">
        <f t="shared" si="9"/>
        <v>#VALUE!</v>
      </c>
      <c r="CM244" t="e">
        <f t="shared" si="10"/>
        <v>#VALUE!</v>
      </c>
      <c r="CN244" t="e">
        <f t="shared" si="11"/>
        <v>#VALUE!</v>
      </c>
      <c r="CO244" t="str">
        <f>IF(TASKS!I243="","",INT((TASKS!I243-$E$3)/7)+1)</f>
        <v/>
      </c>
      <c r="CP244" t="str">
        <f>IF(TASKS!J243="","",INT((TASKS!J243-$E$3)/7)+1)</f>
        <v/>
      </c>
      <c r="CQ244" t="str">
        <f>IF(OR($H244="",TASKS!J243=""),"",INT(($H244-TASKS!J243)/7))</f>
        <v/>
      </c>
    </row>
    <row r="245" spans="1:95" ht="20.100000000000001" customHeight="1">
      <c r="A245" s="14">
        <f>TASKS!A244</f>
        <v>0</v>
      </c>
      <c r="B245" s="14">
        <f>TASKS!B244</f>
        <v>0</v>
      </c>
      <c r="C245" s="14">
        <f>TASKS!C244</f>
        <v>0</v>
      </c>
      <c r="D245" s="15">
        <f>TASKS!D244</f>
        <v>0</v>
      </c>
      <c r="E245" s="14">
        <f>TASKS!E244</f>
        <v>0</v>
      </c>
      <c r="F245" s="14">
        <f>TASKS!F244</f>
        <v>0</v>
      </c>
      <c r="G245" s="16">
        <f>TASKS!G244</f>
        <v>0</v>
      </c>
      <c r="H245" s="16">
        <f>TASKS!H244</f>
        <v>0</v>
      </c>
      <c r="I245" s="17">
        <f>TASKS!K244</f>
        <v>0</v>
      </c>
      <c r="J245" s="14">
        <f>TASKS!L244</f>
        <v>0</v>
      </c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L245" t="e">
        <f t="shared" si="9"/>
        <v>#VALUE!</v>
      </c>
      <c r="CM245" t="e">
        <f t="shared" si="10"/>
        <v>#VALUE!</v>
      </c>
      <c r="CN245" t="e">
        <f t="shared" si="11"/>
        <v>#VALUE!</v>
      </c>
      <c r="CO245" t="str">
        <f>IF(TASKS!I244="","",INT((TASKS!I244-$E$3)/7)+1)</f>
        <v/>
      </c>
      <c r="CP245" t="str">
        <f>IF(TASKS!J244="","",INT((TASKS!J244-$E$3)/7)+1)</f>
        <v/>
      </c>
      <c r="CQ245" t="str">
        <f>IF(OR($H245="",TASKS!J244=""),"",INT(($H245-TASKS!J244)/7))</f>
        <v/>
      </c>
    </row>
    <row r="246" spans="1:95" ht="20.100000000000001" customHeight="1">
      <c r="A246" s="14">
        <f>TASKS!A245</f>
        <v>0</v>
      </c>
      <c r="B246" s="14">
        <f>TASKS!B245</f>
        <v>0</v>
      </c>
      <c r="C246" s="14">
        <f>TASKS!C245</f>
        <v>0</v>
      </c>
      <c r="D246" s="15">
        <f>TASKS!D245</f>
        <v>0</v>
      </c>
      <c r="E246" s="14">
        <f>TASKS!E245</f>
        <v>0</v>
      </c>
      <c r="F246" s="14">
        <f>TASKS!F245</f>
        <v>0</v>
      </c>
      <c r="G246" s="16">
        <f>TASKS!G245</f>
        <v>0</v>
      </c>
      <c r="H246" s="16">
        <f>TASKS!H245</f>
        <v>0</v>
      </c>
      <c r="I246" s="17">
        <f>TASKS!K245</f>
        <v>0</v>
      </c>
      <c r="J246" s="14">
        <f>TASKS!L245</f>
        <v>0</v>
      </c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L246" t="e">
        <f t="shared" si="9"/>
        <v>#VALUE!</v>
      </c>
      <c r="CM246" t="e">
        <f t="shared" si="10"/>
        <v>#VALUE!</v>
      </c>
      <c r="CN246" t="e">
        <f t="shared" si="11"/>
        <v>#VALUE!</v>
      </c>
      <c r="CO246" t="str">
        <f>IF(TASKS!I245="","",INT((TASKS!I245-$E$3)/7)+1)</f>
        <v/>
      </c>
      <c r="CP246" t="str">
        <f>IF(TASKS!J245="","",INT((TASKS!J245-$E$3)/7)+1)</f>
        <v/>
      </c>
      <c r="CQ246" t="str">
        <f>IF(OR($H246="",TASKS!J245=""),"",INT(($H246-TASKS!J245)/7))</f>
        <v/>
      </c>
    </row>
    <row r="247" spans="1:95" ht="20.100000000000001" customHeight="1">
      <c r="A247" s="14">
        <f>TASKS!A246</f>
        <v>0</v>
      </c>
      <c r="B247" s="14">
        <f>TASKS!B246</f>
        <v>0</v>
      </c>
      <c r="C247" s="14">
        <f>TASKS!C246</f>
        <v>0</v>
      </c>
      <c r="D247" s="15">
        <f>TASKS!D246</f>
        <v>0</v>
      </c>
      <c r="E247" s="14">
        <f>TASKS!E246</f>
        <v>0</v>
      </c>
      <c r="F247" s="14">
        <f>TASKS!F246</f>
        <v>0</v>
      </c>
      <c r="G247" s="16">
        <f>TASKS!G246</f>
        <v>0</v>
      </c>
      <c r="H247" s="16">
        <f>TASKS!H246</f>
        <v>0</v>
      </c>
      <c r="I247" s="17">
        <f>TASKS!K246</f>
        <v>0</v>
      </c>
      <c r="J247" s="14">
        <f>TASKS!L246</f>
        <v>0</v>
      </c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L247" t="e">
        <f t="shared" si="9"/>
        <v>#VALUE!</v>
      </c>
      <c r="CM247" t="e">
        <f t="shared" si="10"/>
        <v>#VALUE!</v>
      </c>
      <c r="CN247" t="e">
        <f t="shared" si="11"/>
        <v>#VALUE!</v>
      </c>
      <c r="CO247" t="str">
        <f>IF(TASKS!I246="","",INT((TASKS!I246-$E$3)/7)+1)</f>
        <v/>
      </c>
      <c r="CP247" t="str">
        <f>IF(TASKS!J246="","",INT((TASKS!J246-$E$3)/7)+1)</f>
        <v/>
      </c>
      <c r="CQ247" t="str">
        <f>IF(OR($H247="",TASKS!J246=""),"",INT(($H247-TASKS!J246)/7))</f>
        <v/>
      </c>
    </row>
    <row r="248" spans="1:95" ht="20.100000000000001" customHeight="1">
      <c r="A248" s="14">
        <f>TASKS!A247</f>
        <v>0</v>
      </c>
      <c r="B248" s="14">
        <f>TASKS!B247</f>
        <v>0</v>
      </c>
      <c r="C248" s="14">
        <f>TASKS!C247</f>
        <v>0</v>
      </c>
      <c r="D248" s="15">
        <f>TASKS!D247</f>
        <v>0</v>
      </c>
      <c r="E248" s="14">
        <f>TASKS!E247</f>
        <v>0</v>
      </c>
      <c r="F248" s="14">
        <f>TASKS!F247</f>
        <v>0</v>
      </c>
      <c r="G248" s="16">
        <f>TASKS!G247</f>
        <v>0</v>
      </c>
      <c r="H248" s="16">
        <f>TASKS!H247</f>
        <v>0</v>
      </c>
      <c r="I248" s="17">
        <f>TASKS!K247</f>
        <v>0</v>
      </c>
      <c r="J248" s="14">
        <f>TASKS!L247</f>
        <v>0</v>
      </c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L248" t="e">
        <f t="shared" si="9"/>
        <v>#VALUE!</v>
      </c>
      <c r="CM248" t="e">
        <f t="shared" si="10"/>
        <v>#VALUE!</v>
      </c>
      <c r="CN248" t="e">
        <f t="shared" si="11"/>
        <v>#VALUE!</v>
      </c>
      <c r="CO248" t="str">
        <f>IF(TASKS!I247="","",INT((TASKS!I247-$E$3)/7)+1)</f>
        <v/>
      </c>
      <c r="CP248" t="str">
        <f>IF(TASKS!J247="","",INT((TASKS!J247-$E$3)/7)+1)</f>
        <v/>
      </c>
      <c r="CQ248" t="str">
        <f>IF(OR($H248="",TASKS!J247=""),"",INT(($H248-TASKS!J247)/7))</f>
        <v/>
      </c>
    </row>
    <row r="249" spans="1:95" ht="20.100000000000001" customHeight="1">
      <c r="A249" s="14">
        <f>TASKS!A248</f>
        <v>0</v>
      </c>
      <c r="B249" s="14">
        <f>TASKS!B248</f>
        <v>0</v>
      </c>
      <c r="C249" s="14">
        <f>TASKS!C248</f>
        <v>0</v>
      </c>
      <c r="D249" s="15">
        <f>TASKS!D248</f>
        <v>0</v>
      </c>
      <c r="E249" s="14">
        <f>TASKS!E248</f>
        <v>0</v>
      </c>
      <c r="F249" s="14">
        <f>TASKS!F248</f>
        <v>0</v>
      </c>
      <c r="G249" s="16">
        <f>TASKS!G248</f>
        <v>0</v>
      </c>
      <c r="H249" s="16">
        <f>TASKS!H248</f>
        <v>0</v>
      </c>
      <c r="I249" s="17">
        <f>TASKS!K248</f>
        <v>0</v>
      </c>
      <c r="J249" s="14">
        <f>TASKS!L248</f>
        <v>0</v>
      </c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L249" t="e">
        <f t="shared" si="9"/>
        <v>#VALUE!</v>
      </c>
      <c r="CM249" t="e">
        <f t="shared" si="10"/>
        <v>#VALUE!</v>
      </c>
      <c r="CN249" t="e">
        <f t="shared" si="11"/>
        <v>#VALUE!</v>
      </c>
      <c r="CO249" t="str">
        <f>IF(TASKS!I248="","",INT((TASKS!I248-$E$3)/7)+1)</f>
        <v/>
      </c>
      <c r="CP249" t="str">
        <f>IF(TASKS!J248="","",INT((TASKS!J248-$E$3)/7)+1)</f>
        <v/>
      </c>
      <c r="CQ249" t="str">
        <f>IF(OR($H249="",TASKS!J248=""),"",INT(($H249-TASKS!J248)/7))</f>
        <v/>
      </c>
    </row>
    <row r="250" spans="1:95" ht="20.100000000000001" customHeight="1">
      <c r="A250" s="14">
        <f>TASKS!A249</f>
        <v>0</v>
      </c>
      <c r="B250" s="14">
        <f>TASKS!B249</f>
        <v>0</v>
      </c>
      <c r="C250" s="14">
        <f>TASKS!C249</f>
        <v>0</v>
      </c>
      <c r="D250" s="15">
        <f>TASKS!D249</f>
        <v>0</v>
      </c>
      <c r="E250" s="14">
        <f>TASKS!E249</f>
        <v>0</v>
      </c>
      <c r="F250" s="14">
        <f>TASKS!F249</f>
        <v>0</v>
      </c>
      <c r="G250" s="16">
        <f>TASKS!G249</f>
        <v>0</v>
      </c>
      <c r="H250" s="16">
        <f>TASKS!H249</f>
        <v>0</v>
      </c>
      <c r="I250" s="17">
        <f>TASKS!K249</f>
        <v>0</v>
      </c>
      <c r="J250" s="14">
        <f>TASKS!L249</f>
        <v>0</v>
      </c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L250" t="e">
        <f t="shared" si="9"/>
        <v>#VALUE!</v>
      </c>
      <c r="CM250" t="e">
        <f t="shared" si="10"/>
        <v>#VALUE!</v>
      </c>
      <c r="CN250" t="e">
        <f t="shared" si="11"/>
        <v>#VALUE!</v>
      </c>
      <c r="CO250" t="str">
        <f>IF(TASKS!I249="","",INT((TASKS!I249-$E$3)/7)+1)</f>
        <v/>
      </c>
      <c r="CP250" t="str">
        <f>IF(TASKS!J249="","",INT((TASKS!J249-$E$3)/7)+1)</f>
        <v/>
      </c>
      <c r="CQ250" t="str">
        <f>IF(OR($H250="",TASKS!J249=""),"",INT(($H250-TASKS!J249)/7))</f>
        <v/>
      </c>
    </row>
    <row r="251" spans="1:95" ht="20.100000000000001" customHeight="1">
      <c r="A251" s="14">
        <f>TASKS!A250</f>
        <v>0</v>
      </c>
      <c r="B251" s="14">
        <f>TASKS!B250</f>
        <v>0</v>
      </c>
      <c r="C251" s="14">
        <f>TASKS!C250</f>
        <v>0</v>
      </c>
      <c r="D251" s="15">
        <f>TASKS!D250</f>
        <v>0</v>
      </c>
      <c r="E251" s="14">
        <f>TASKS!E250</f>
        <v>0</v>
      </c>
      <c r="F251" s="14">
        <f>TASKS!F250</f>
        <v>0</v>
      </c>
      <c r="G251" s="16">
        <f>TASKS!G250</f>
        <v>0</v>
      </c>
      <c r="H251" s="16">
        <f>TASKS!H250</f>
        <v>0</v>
      </c>
      <c r="I251" s="17">
        <f>TASKS!K250</f>
        <v>0</v>
      </c>
      <c r="J251" s="14">
        <f>TASKS!L250</f>
        <v>0</v>
      </c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L251" t="e">
        <f t="shared" si="9"/>
        <v>#VALUE!</v>
      </c>
      <c r="CM251" t="e">
        <f t="shared" si="10"/>
        <v>#VALUE!</v>
      </c>
      <c r="CN251" t="e">
        <f t="shared" si="11"/>
        <v>#VALUE!</v>
      </c>
      <c r="CO251" t="str">
        <f>IF(TASKS!I250="","",INT((TASKS!I250-$E$3)/7)+1)</f>
        <v/>
      </c>
      <c r="CP251" t="str">
        <f>IF(TASKS!J250="","",INT((TASKS!J250-$E$3)/7)+1)</f>
        <v/>
      </c>
      <c r="CQ251" t="str">
        <f>IF(OR($H251="",TASKS!J250=""),"",INT(($H251-TASKS!J250)/7))</f>
        <v/>
      </c>
    </row>
    <row r="252" spans="1:95" ht="20.100000000000001" customHeight="1">
      <c r="A252" s="14">
        <f>TASKS!A251</f>
        <v>0</v>
      </c>
      <c r="B252" s="14">
        <f>TASKS!B251</f>
        <v>0</v>
      </c>
      <c r="C252" s="14">
        <f>TASKS!C251</f>
        <v>0</v>
      </c>
      <c r="D252" s="15">
        <f>TASKS!D251</f>
        <v>0</v>
      </c>
      <c r="E252" s="14">
        <f>TASKS!E251</f>
        <v>0</v>
      </c>
      <c r="F252" s="14">
        <f>TASKS!F251</f>
        <v>0</v>
      </c>
      <c r="G252" s="16">
        <f>TASKS!G251</f>
        <v>0</v>
      </c>
      <c r="H252" s="16">
        <f>TASKS!H251</f>
        <v>0</v>
      </c>
      <c r="I252" s="17">
        <f>TASKS!K251</f>
        <v>0</v>
      </c>
      <c r="J252" s="14">
        <f>TASKS!L251</f>
        <v>0</v>
      </c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L252" t="e">
        <f t="shared" si="9"/>
        <v>#VALUE!</v>
      </c>
      <c r="CM252" t="e">
        <f t="shared" si="10"/>
        <v>#VALUE!</v>
      </c>
      <c r="CN252" t="e">
        <f t="shared" si="11"/>
        <v>#VALUE!</v>
      </c>
      <c r="CO252" t="str">
        <f>IF(TASKS!I251="","",INT((TASKS!I251-$E$3)/7)+1)</f>
        <v/>
      </c>
      <c r="CP252" t="str">
        <f>IF(TASKS!J251="","",INT((TASKS!J251-$E$3)/7)+1)</f>
        <v/>
      </c>
      <c r="CQ252" t="str">
        <f>IF(OR($H252="",TASKS!J251=""),"",INT(($H252-TASKS!J251)/7))</f>
        <v/>
      </c>
    </row>
    <row r="253" spans="1:95" ht="20.100000000000001" customHeight="1">
      <c r="A253" s="14">
        <f>TASKS!A252</f>
        <v>0</v>
      </c>
      <c r="B253" s="14">
        <f>TASKS!B252</f>
        <v>0</v>
      </c>
      <c r="C253" s="14">
        <f>TASKS!C252</f>
        <v>0</v>
      </c>
      <c r="D253" s="15">
        <f>TASKS!D252</f>
        <v>0</v>
      </c>
      <c r="E253" s="14">
        <f>TASKS!E252</f>
        <v>0</v>
      </c>
      <c r="F253" s="14">
        <f>TASKS!F252</f>
        <v>0</v>
      </c>
      <c r="G253" s="16">
        <f>TASKS!G252</f>
        <v>0</v>
      </c>
      <c r="H253" s="16">
        <f>TASKS!H252</f>
        <v>0</v>
      </c>
      <c r="I253" s="17">
        <f>TASKS!K252</f>
        <v>0</v>
      </c>
      <c r="J253" s="14">
        <f>TASKS!L252</f>
        <v>0</v>
      </c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L253" t="e">
        <f t="shared" si="9"/>
        <v>#VALUE!</v>
      </c>
      <c r="CM253" t="e">
        <f t="shared" si="10"/>
        <v>#VALUE!</v>
      </c>
      <c r="CN253" t="e">
        <f t="shared" si="11"/>
        <v>#VALUE!</v>
      </c>
      <c r="CO253" t="str">
        <f>IF(TASKS!I252="","",INT((TASKS!I252-$E$3)/7)+1)</f>
        <v/>
      </c>
      <c r="CP253" t="str">
        <f>IF(TASKS!J252="","",INT((TASKS!J252-$E$3)/7)+1)</f>
        <v/>
      </c>
      <c r="CQ253" t="str">
        <f>IF(OR($H253="",TASKS!J252=""),"",INT(($H253-TASKS!J252)/7))</f>
        <v/>
      </c>
    </row>
    <row r="254" spans="1:95" ht="20.100000000000001" customHeight="1">
      <c r="A254" s="14">
        <f>TASKS!A253</f>
        <v>0</v>
      </c>
      <c r="B254" s="14">
        <f>TASKS!B253</f>
        <v>0</v>
      </c>
      <c r="C254" s="14">
        <f>TASKS!C253</f>
        <v>0</v>
      </c>
      <c r="D254" s="15">
        <f>TASKS!D253</f>
        <v>0</v>
      </c>
      <c r="E254" s="14">
        <f>TASKS!E253</f>
        <v>0</v>
      </c>
      <c r="F254" s="14">
        <f>TASKS!F253</f>
        <v>0</v>
      </c>
      <c r="G254" s="16">
        <f>TASKS!G253</f>
        <v>0</v>
      </c>
      <c r="H254" s="16">
        <f>TASKS!H253</f>
        <v>0</v>
      </c>
      <c r="I254" s="17">
        <f>TASKS!K253</f>
        <v>0</v>
      </c>
      <c r="J254" s="14">
        <f>TASKS!L253</f>
        <v>0</v>
      </c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L254" t="e">
        <f t="shared" si="9"/>
        <v>#VALUE!</v>
      </c>
      <c r="CM254" t="e">
        <f t="shared" si="10"/>
        <v>#VALUE!</v>
      </c>
      <c r="CN254" t="e">
        <f t="shared" si="11"/>
        <v>#VALUE!</v>
      </c>
      <c r="CO254" t="str">
        <f>IF(TASKS!I253="","",INT((TASKS!I253-$E$3)/7)+1)</f>
        <v/>
      </c>
      <c r="CP254" t="str">
        <f>IF(TASKS!J253="","",INT((TASKS!J253-$E$3)/7)+1)</f>
        <v/>
      </c>
      <c r="CQ254" t="str">
        <f>IF(OR($H254="",TASKS!J253=""),"",INT(($H254-TASKS!J253)/7))</f>
        <v/>
      </c>
    </row>
    <row r="255" spans="1:95" ht="20.100000000000001" customHeight="1">
      <c r="A255" s="14">
        <f>TASKS!A254</f>
        <v>0</v>
      </c>
      <c r="B255" s="14">
        <f>TASKS!B254</f>
        <v>0</v>
      </c>
      <c r="C255" s="14">
        <f>TASKS!C254</f>
        <v>0</v>
      </c>
      <c r="D255" s="15">
        <f>TASKS!D254</f>
        <v>0</v>
      </c>
      <c r="E255" s="14">
        <f>TASKS!E254</f>
        <v>0</v>
      </c>
      <c r="F255" s="14">
        <f>TASKS!F254</f>
        <v>0</v>
      </c>
      <c r="G255" s="16">
        <f>TASKS!G254</f>
        <v>0</v>
      </c>
      <c r="H255" s="16">
        <f>TASKS!H254</f>
        <v>0</v>
      </c>
      <c r="I255" s="17">
        <f>TASKS!K254</f>
        <v>0</v>
      </c>
      <c r="J255" s="14">
        <f>TASKS!L254</f>
        <v>0</v>
      </c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L255" t="e">
        <f t="shared" si="9"/>
        <v>#VALUE!</v>
      </c>
      <c r="CM255" t="e">
        <f t="shared" si="10"/>
        <v>#VALUE!</v>
      </c>
      <c r="CN255" t="e">
        <f t="shared" si="11"/>
        <v>#VALUE!</v>
      </c>
      <c r="CO255" t="str">
        <f>IF(TASKS!I254="","",INT((TASKS!I254-$E$3)/7)+1)</f>
        <v/>
      </c>
      <c r="CP255" t="str">
        <f>IF(TASKS!J254="","",INT((TASKS!J254-$E$3)/7)+1)</f>
        <v/>
      </c>
      <c r="CQ255" t="str">
        <f>IF(OR($H255="",TASKS!J254=""),"",INT(($H255-TASKS!J254)/7))</f>
        <v/>
      </c>
    </row>
    <row r="256" spans="1:95" ht="20.100000000000001" customHeight="1">
      <c r="A256" s="14">
        <f>TASKS!A255</f>
        <v>0</v>
      </c>
      <c r="B256" s="14">
        <f>TASKS!B255</f>
        <v>0</v>
      </c>
      <c r="C256" s="14">
        <f>TASKS!C255</f>
        <v>0</v>
      </c>
      <c r="D256" s="15">
        <f>TASKS!D255</f>
        <v>0</v>
      </c>
      <c r="E256" s="14">
        <f>TASKS!E255</f>
        <v>0</v>
      </c>
      <c r="F256" s="14">
        <f>TASKS!F255</f>
        <v>0</v>
      </c>
      <c r="G256" s="16">
        <f>TASKS!G255</f>
        <v>0</v>
      </c>
      <c r="H256" s="16">
        <f>TASKS!H255</f>
        <v>0</v>
      </c>
      <c r="I256" s="17">
        <f>TASKS!K255</f>
        <v>0</v>
      </c>
      <c r="J256" s="14">
        <f>TASKS!L255</f>
        <v>0</v>
      </c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L256" t="e">
        <f t="shared" si="9"/>
        <v>#VALUE!</v>
      </c>
      <c r="CM256" t="e">
        <f t="shared" si="10"/>
        <v>#VALUE!</v>
      </c>
      <c r="CN256" t="e">
        <f t="shared" si="11"/>
        <v>#VALUE!</v>
      </c>
      <c r="CO256" t="str">
        <f>IF(TASKS!I255="","",INT((TASKS!I255-$E$3)/7)+1)</f>
        <v/>
      </c>
      <c r="CP256" t="str">
        <f>IF(TASKS!J255="","",INT((TASKS!J255-$E$3)/7)+1)</f>
        <v/>
      </c>
      <c r="CQ256" t="str">
        <f>IF(OR($H256="",TASKS!J255=""),"",INT(($H256-TASKS!J255)/7))</f>
        <v/>
      </c>
    </row>
    <row r="257" spans="1:95" ht="20.100000000000001" customHeight="1">
      <c r="A257" s="14">
        <f>TASKS!A256</f>
        <v>0</v>
      </c>
      <c r="B257" s="14">
        <f>TASKS!B256</f>
        <v>0</v>
      </c>
      <c r="C257" s="14">
        <f>TASKS!C256</f>
        <v>0</v>
      </c>
      <c r="D257" s="15">
        <f>TASKS!D256</f>
        <v>0</v>
      </c>
      <c r="E257" s="14">
        <f>TASKS!E256</f>
        <v>0</v>
      </c>
      <c r="F257" s="14">
        <f>TASKS!F256</f>
        <v>0</v>
      </c>
      <c r="G257" s="16">
        <f>TASKS!G256</f>
        <v>0</v>
      </c>
      <c r="H257" s="16">
        <f>TASKS!H256</f>
        <v>0</v>
      </c>
      <c r="I257" s="17">
        <f>TASKS!K256</f>
        <v>0</v>
      </c>
      <c r="J257" s="14">
        <f>TASKS!L256</f>
        <v>0</v>
      </c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L257" t="e">
        <f t="shared" si="9"/>
        <v>#VALUE!</v>
      </c>
      <c r="CM257" t="e">
        <f t="shared" si="10"/>
        <v>#VALUE!</v>
      </c>
      <c r="CN257" t="e">
        <f t="shared" si="11"/>
        <v>#VALUE!</v>
      </c>
      <c r="CO257" t="str">
        <f>IF(TASKS!I256="","",INT((TASKS!I256-$E$3)/7)+1)</f>
        <v/>
      </c>
      <c r="CP257" t="str">
        <f>IF(TASKS!J256="","",INT((TASKS!J256-$E$3)/7)+1)</f>
        <v/>
      </c>
      <c r="CQ257" t="str">
        <f>IF(OR($H257="",TASKS!J256=""),"",INT(($H257-TASKS!J256)/7))</f>
        <v/>
      </c>
    </row>
  </sheetData>
  <mergeCells count="1">
    <mergeCell ref="A1:AK2"/>
  </mergeCells>
  <conditionalFormatting sqref="K8:K257">
    <cfRule type="expression" dxfId="553" priority="1">
      <formula>AND(1&gt;=$CO8,1&lt;=$CP8,$CO8&lt;&gt;"")</formula>
    </cfRule>
    <cfRule type="expression" dxfId="552" priority="2">
      <formula>AND(1&gt;=$CL8,1&lt;=$CM8,$CL8&lt;&gt;"")</formula>
    </cfRule>
    <cfRule type="expression" dxfId="551" priority="3">
      <formula>AND(1&gt;=$CL8,1&lt;=$CN8,$CN8&lt;&gt;"")</formula>
    </cfRule>
    <cfRule type="expression" dxfId="550" priority="4">
      <formula>1&gt;$H$3</formula>
    </cfRule>
  </conditionalFormatting>
  <conditionalFormatting sqref="K6">
    <cfRule type="expression" dxfId="549" priority="5">
      <formula>1&gt;$H$3</formula>
    </cfRule>
  </conditionalFormatting>
  <conditionalFormatting sqref="K7">
    <cfRule type="expression" dxfId="548" priority="6">
      <formula>1&gt;$H$3</formula>
    </cfRule>
  </conditionalFormatting>
  <conditionalFormatting sqref="K6:K257">
    <cfRule type="expression" dxfId="547" priority="7">
      <formula>AND(TODAY()&gt;=K6,TODAY()&lt;K6+7)</formula>
    </cfRule>
  </conditionalFormatting>
  <conditionalFormatting sqref="L8:L257">
    <cfRule type="expression" dxfId="546" priority="8">
      <formula>AND(2&gt;=$CO8,2&lt;=$CP8,$CO8&lt;&gt;"")</formula>
    </cfRule>
    <cfRule type="expression" dxfId="545" priority="9">
      <formula>AND(2&gt;=$CL8,2&lt;=$CM8,$CL8&lt;&gt;"")</formula>
    </cfRule>
    <cfRule type="expression" dxfId="544" priority="10">
      <formula>AND(2&gt;=$CL8,2&lt;=$CN8,$CN8&lt;&gt;"")</formula>
    </cfRule>
    <cfRule type="expression" dxfId="543" priority="11">
      <formula>2&gt;$H$3</formula>
    </cfRule>
  </conditionalFormatting>
  <conditionalFormatting sqref="L6">
    <cfRule type="expression" dxfId="542" priority="12">
      <formula>2&gt;$H$3</formula>
    </cfRule>
  </conditionalFormatting>
  <conditionalFormatting sqref="L7">
    <cfRule type="expression" dxfId="541" priority="13">
      <formula>2&gt;$H$3</formula>
    </cfRule>
  </conditionalFormatting>
  <conditionalFormatting sqref="L6:L257">
    <cfRule type="expression" dxfId="540" priority="14">
      <formula>AND(TODAY()&gt;=L6,TODAY()&lt;L6+7)</formula>
    </cfRule>
  </conditionalFormatting>
  <conditionalFormatting sqref="M8:M257">
    <cfRule type="expression" dxfId="539" priority="15">
      <formula>AND(3&gt;=$CO8,3&lt;=$CP8,$CO8&lt;&gt;"")</formula>
    </cfRule>
    <cfRule type="expression" dxfId="538" priority="16">
      <formula>AND(3&gt;=$CL8,3&lt;=$CM8,$CL8&lt;&gt;"")</formula>
    </cfRule>
    <cfRule type="expression" dxfId="537" priority="17">
      <formula>AND(3&gt;=$CL8,3&lt;=$CN8,$CN8&lt;&gt;"")</formula>
    </cfRule>
    <cfRule type="expression" dxfId="536" priority="18">
      <formula>3&gt;$H$3</formula>
    </cfRule>
  </conditionalFormatting>
  <conditionalFormatting sqref="M6">
    <cfRule type="expression" dxfId="535" priority="19">
      <formula>3&gt;$H$3</formula>
    </cfRule>
  </conditionalFormatting>
  <conditionalFormatting sqref="M7">
    <cfRule type="expression" dxfId="534" priority="20">
      <formula>3&gt;$H$3</formula>
    </cfRule>
  </conditionalFormatting>
  <conditionalFormatting sqref="M6:M257">
    <cfRule type="expression" dxfId="533" priority="21">
      <formula>AND(TODAY()&gt;=M6,TODAY()&lt;M6+7)</formula>
    </cfRule>
  </conditionalFormatting>
  <conditionalFormatting sqref="N8:N257">
    <cfRule type="expression" dxfId="532" priority="22">
      <formula>AND(4&gt;=$CO8,4&lt;=$CP8,$CO8&lt;&gt;"")</formula>
    </cfRule>
    <cfRule type="expression" dxfId="531" priority="23">
      <formula>AND(4&gt;=$CL8,4&lt;=$CM8,$CL8&lt;&gt;"")</formula>
    </cfRule>
    <cfRule type="expression" dxfId="530" priority="24">
      <formula>AND(4&gt;=$CL8,4&lt;=$CN8,$CN8&lt;&gt;"")</formula>
    </cfRule>
    <cfRule type="expression" dxfId="529" priority="25">
      <formula>4&gt;$H$3</formula>
    </cfRule>
  </conditionalFormatting>
  <conditionalFormatting sqref="N6">
    <cfRule type="expression" dxfId="528" priority="26">
      <formula>4&gt;$H$3</formula>
    </cfRule>
  </conditionalFormatting>
  <conditionalFormatting sqref="N7">
    <cfRule type="expression" dxfId="527" priority="27">
      <formula>4&gt;$H$3</formula>
    </cfRule>
  </conditionalFormatting>
  <conditionalFormatting sqref="N6:N257">
    <cfRule type="expression" dxfId="526" priority="28">
      <formula>AND(TODAY()&gt;=N6,TODAY()&lt;N6+7)</formula>
    </cfRule>
  </conditionalFormatting>
  <conditionalFormatting sqref="O8:O257">
    <cfRule type="expression" dxfId="525" priority="29">
      <formula>AND(5&gt;=$CO8,5&lt;=$CP8,$CO8&lt;&gt;"")</formula>
    </cfRule>
    <cfRule type="expression" dxfId="524" priority="30">
      <formula>AND(5&gt;=$CL8,5&lt;=$CM8,$CL8&lt;&gt;"")</formula>
    </cfRule>
    <cfRule type="expression" dxfId="523" priority="31">
      <formula>AND(5&gt;=$CL8,5&lt;=$CN8,$CN8&lt;&gt;"")</formula>
    </cfRule>
    <cfRule type="expression" dxfId="522" priority="32">
      <formula>5&gt;$H$3</formula>
    </cfRule>
  </conditionalFormatting>
  <conditionalFormatting sqref="O6">
    <cfRule type="expression" dxfId="521" priority="33">
      <formula>5&gt;$H$3</formula>
    </cfRule>
  </conditionalFormatting>
  <conditionalFormatting sqref="O7">
    <cfRule type="expression" dxfId="520" priority="34">
      <formula>5&gt;$H$3</formula>
    </cfRule>
  </conditionalFormatting>
  <conditionalFormatting sqref="O6:O257">
    <cfRule type="expression" dxfId="519" priority="35">
      <formula>AND(TODAY()&gt;=O6,TODAY()&lt;O6+7)</formula>
    </cfRule>
  </conditionalFormatting>
  <conditionalFormatting sqref="P8:P257">
    <cfRule type="expression" dxfId="518" priority="36">
      <formula>AND(6&gt;=$CO8,6&lt;=$CP8,$CO8&lt;&gt;"")</formula>
    </cfRule>
    <cfRule type="expression" dxfId="517" priority="37">
      <formula>AND(6&gt;=$CL8,6&lt;=$CM8,$CL8&lt;&gt;"")</formula>
    </cfRule>
    <cfRule type="expression" dxfId="516" priority="38">
      <formula>AND(6&gt;=$CL8,6&lt;=$CN8,$CN8&lt;&gt;"")</formula>
    </cfRule>
    <cfRule type="expression" dxfId="515" priority="39">
      <formula>6&gt;$H$3</formula>
    </cfRule>
  </conditionalFormatting>
  <conditionalFormatting sqref="P6">
    <cfRule type="expression" dxfId="514" priority="40">
      <formula>6&gt;$H$3</formula>
    </cfRule>
  </conditionalFormatting>
  <conditionalFormatting sqref="P7">
    <cfRule type="expression" dxfId="513" priority="41">
      <formula>6&gt;$H$3</formula>
    </cfRule>
  </conditionalFormatting>
  <conditionalFormatting sqref="P6:P257">
    <cfRule type="expression" dxfId="512" priority="42">
      <formula>AND(TODAY()&gt;=P6,TODAY()&lt;P6+7)</formula>
    </cfRule>
  </conditionalFormatting>
  <conditionalFormatting sqref="Q8:Q257">
    <cfRule type="expression" dxfId="511" priority="43">
      <formula>AND(7&gt;=$CO8,7&lt;=$CP8,$CO8&lt;&gt;"")</formula>
    </cfRule>
    <cfRule type="expression" dxfId="510" priority="44">
      <formula>AND(7&gt;=$CL8,7&lt;=$CM8,$CL8&lt;&gt;"")</formula>
    </cfRule>
    <cfRule type="expression" dxfId="509" priority="45">
      <formula>AND(7&gt;=$CL8,7&lt;=$CN8,$CN8&lt;&gt;"")</formula>
    </cfRule>
    <cfRule type="expression" dxfId="508" priority="46">
      <formula>7&gt;$H$3</formula>
    </cfRule>
  </conditionalFormatting>
  <conditionalFormatting sqref="Q6">
    <cfRule type="expression" dxfId="507" priority="47">
      <formula>7&gt;$H$3</formula>
    </cfRule>
  </conditionalFormatting>
  <conditionalFormatting sqref="Q7">
    <cfRule type="expression" dxfId="506" priority="48">
      <formula>7&gt;$H$3</formula>
    </cfRule>
  </conditionalFormatting>
  <conditionalFormatting sqref="Q6:Q257">
    <cfRule type="expression" dxfId="505" priority="49">
      <formula>AND(TODAY()&gt;=Q6,TODAY()&lt;Q6+7)</formula>
    </cfRule>
  </conditionalFormatting>
  <conditionalFormatting sqref="R8:R257">
    <cfRule type="expression" dxfId="504" priority="50">
      <formula>AND(8&gt;=$CO8,8&lt;=$CP8,$CO8&lt;&gt;"")</formula>
    </cfRule>
    <cfRule type="expression" dxfId="503" priority="51">
      <formula>AND(8&gt;=$CL8,8&lt;=$CM8,$CL8&lt;&gt;"")</formula>
    </cfRule>
    <cfRule type="expression" dxfId="502" priority="52">
      <formula>AND(8&gt;=$CL8,8&lt;=$CN8,$CN8&lt;&gt;"")</formula>
    </cfRule>
    <cfRule type="expression" dxfId="501" priority="53">
      <formula>8&gt;$H$3</formula>
    </cfRule>
  </conditionalFormatting>
  <conditionalFormatting sqref="R6">
    <cfRule type="expression" dxfId="500" priority="54">
      <formula>8&gt;$H$3</formula>
    </cfRule>
  </conditionalFormatting>
  <conditionalFormatting sqref="R7">
    <cfRule type="expression" dxfId="499" priority="55">
      <formula>8&gt;$H$3</formula>
    </cfRule>
  </conditionalFormatting>
  <conditionalFormatting sqref="R6:R257">
    <cfRule type="expression" dxfId="498" priority="56">
      <formula>AND(TODAY()&gt;=R6,TODAY()&lt;R6+7)</formula>
    </cfRule>
  </conditionalFormatting>
  <conditionalFormatting sqref="S8:S257">
    <cfRule type="expression" dxfId="497" priority="57">
      <formula>AND(9&gt;=$CO8,9&lt;=$CP8,$CO8&lt;&gt;"")</formula>
    </cfRule>
    <cfRule type="expression" dxfId="496" priority="58">
      <formula>AND(9&gt;=$CL8,9&lt;=$CM8,$CL8&lt;&gt;"")</formula>
    </cfRule>
    <cfRule type="expression" dxfId="495" priority="59">
      <formula>AND(9&gt;=$CL8,9&lt;=$CN8,$CN8&lt;&gt;"")</formula>
    </cfRule>
    <cfRule type="expression" dxfId="494" priority="60">
      <formula>9&gt;$H$3</formula>
    </cfRule>
  </conditionalFormatting>
  <conditionalFormatting sqref="S6">
    <cfRule type="expression" dxfId="493" priority="61">
      <formula>9&gt;$H$3</formula>
    </cfRule>
  </conditionalFormatting>
  <conditionalFormatting sqref="S7">
    <cfRule type="expression" dxfId="492" priority="62">
      <formula>9&gt;$H$3</formula>
    </cfRule>
  </conditionalFormatting>
  <conditionalFormatting sqref="S6:S257">
    <cfRule type="expression" dxfId="491" priority="63">
      <formula>AND(TODAY()&gt;=S6,TODAY()&lt;S6+7)</formula>
    </cfRule>
  </conditionalFormatting>
  <conditionalFormatting sqref="T8:T257">
    <cfRule type="expression" dxfId="490" priority="64">
      <formula>AND(10&gt;=$CO8,10&lt;=$CP8,$CO8&lt;&gt;"")</formula>
    </cfRule>
    <cfRule type="expression" dxfId="489" priority="65">
      <formula>AND(10&gt;=$CL8,10&lt;=$CM8,$CL8&lt;&gt;"")</formula>
    </cfRule>
    <cfRule type="expression" dxfId="488" priority="66">
      <formula>AND(10&gt;=$CL8,10&lt;=$CN8,$CN8&lt;&gt;"")</formula>
    </cfRule>
    <cfRule type="expression" dxfId="487" priority="67">
      <formula>10&gt;$H$3</formula>
    </cfRule>
  </conditionalFormatting>
  <conditionalFormatting sqref="T6">
    <cfRule type="expression" dxfId="486" priority="68">
      <formula>10&gt;$H$3</formula>
    </cfRule>
  </conditionalFormatting>
  <conditionalFormatting sqref="T7">
    <cfRule type="expression" dxfId="485" priority="69">
      <formula>10&gt;$H$3</formula>
    </cfRule>
  </conditionalFormatting>
  <conditionalFormatting sqref="T6:T257">
    <cfRule type="expression" dxfId="484" priority="70">
      <formula>AND(TODAY()&gt;=T6,TODAY()&lt;T6+7)</formula>
    </cfRule>
  </conditionalFormatting>
  <conditionalFormatting sqref="U8:U257">
    <cfRule type="expression" dxfId="483" priority="71">
      <formula>AND(11&gt;=$CO8,11&lt;=$CP8,$CO8&lt;&gt;"")</formula>
    </cfRule>
    <cfRule type="expression" dxfId="482" priority="72">
      <formula>AND(11&gt;=$CL8,11&lt;=$CM8,$CL8&lt;&gt;"")</formula>
    </cfRule>
    <cfRule type="expression" dxfId="481" priority="73">
      <formula>AND(11&gt;=$CL8,11&lt;=$CN8,$CN8&lt;&gt;"")</formula>
    </cfRule>
    <cfRule type="expression" dxfId="480" priority="74">
      <formula>11&gt;$H$3</formula>
    </cfRule>
  </conditionalFormatting>
  <conditionalFormatting sqref="U6">
    <cfRule type="expression" dxfId="479" priority="75">
      <formula>11&gt;$H$3</formula>
    </cfRule>
  </conditionalFormatting>
  <conditionalFormatting sqref="U7">
    <cfRule type="expression" dxfId="478" priority="76">
      <formula>11&gt;$H$3</formula>
    </cfRule>
  </conditionalFormatting>
  <conditionalFormatting sqref="U6:U257">
    <cfRule type="expression" dxfId="477" priority="77">
      <formula>AND(TODAY()&gt;=U6,TODAY()&lt;U6+7)</formula>
    </cfRule>
  </conditionalFormatting>
  <conditionalFormatting sqref="V8:V257">
    <cfRule type="expression" dxfId="476" priority="78">
      <formula>AND(12&gt;=$CO8,12&lt;=$CP8,$CO8&lt;&gt;"")</formula>
    </cfRule>
    <cfRule type="expression" dxfId="475" priority="79">
      <formula>AND(12&gt;=$CL8,12&lt;=$CM8,$CL8&lt;&gt;"")</formula>
    </cfRule>
    <cfRule type="expression" dxfId="474" priority="80">
      <formula>AND(12&gt;=$CL8,12&lt;=$CN8,$CN8&lt;&gt;"")</formula>
    </cfRule>
    <cfRule type="expression" dxfId="473" priority="81">
      <formula>12&gt;$H$3</formula>
    </cfRule>
  </conditionalFormatting>
  <conditionalFormatting sqref="V6">
    <cfRule type="expression" dxfId="472" priority="82">
      <formula>12&gt;$H$3</formula>
    </cfRule>
  </conditionalFormatting>
  <conditionalFormatting sqref="V7">
    <cfRule type="expression" dxfId="471" priority="83">
      <formula>12&gt;$H$3</formula>
    </cfRule>
  </conditionalFormatting>
  <conditionalFormatting sqref="V6:V257">
    <cfRule type="expression" dxfId="470" priority="84">
      <formula>AND(TODAY()&gt;=V6,TODAY()&lt;V6+7)</formula>
    </cfRule>
  </conditionalFormatting>
  <conditionalFormatting sqref="W8:W257">
    <cfRule type="expression" dxfId="469" priority="85">
      <formula>AND(13&gt;=$CO8,13&lt;=$CP8,$CO8&lt;&gt;"")</formula>
    </cfRule>
    <cfRule type="expression" dxfId="468" priority="86">
      <formula>AND(13&gt;=$CL8,13&lt;=$CM8,$CL8&lt;&gt;"")</formula>
    </cfRule>
    <cfRule type="expression" dxfId="467" priority="87">
      <formula>AND(13&gt;=$CL8,13&lt;=$CN8,$CN8&lt;&gt;"")</formula>
    </cfRule>
    <cfRule type="expression" dxfId="466" priority="88">
      <formula>13&gt;$H$3</formula>
    </cfRule>
  </conditionalFormatting>
  <conditionalFormatting sqref="W6">
    <cfRule type="expression" dxfId="465" priority="89">
      <formula>13&gt;$H$3</formula>
    </cfRule>
  </conditionalFormatting>
  <conditionalFormatting sqref="W7">
    <cfRule type="expression" dxfId="464" priority="90">
      <formula>13&gt;$H$3</formula>
    </cfRule>
  </conditionalFormatting>
  <conditionalFormatting sqref="W6:W257">
    <cfRule type="expression" dxfId="463" priority="91">
      <formula>AND(TODAY()&gt;=W6,TODAY()&lt;W6+7)</formula>
    </cfRule>
  </conditionalFormatting>
  <conditionalFormatting sqref="X8:X257">
    <cfRule type="expression" dxfId="462" priority="92">
      <formula>AND(14&gt;=$CO8,14&lt;=$CP8,$CO8&lt;&gt;"")</formula>
    </cfRule>
    <cfRule type="expression" dxfId="461" priority="93">
      <formula>AND(14&gt;=$CL8,14&lt;=$CM8,$CL8&lt;&gt;"")</formula>
    </cfRule>
    <cfRule type="expression" dxfId="460" priority="94">
      <formula>AND(14&gt;=$CL8,14&lt;=$CN8,$CN8&lt;&gt;"")</formula>
    </cfRule>
    <cfRule type="expression" dxfId="459" priority="95">
      <formula>14&gt;$H$3</formula>
    </cfRule>
  </conditionalFormatting>
  <conditionalFormatting sqref="X6">
    <cfRule type="expression" dxfId="458" priority="96">
      <formula>14&gt;$H$3</formula>
    </cfRule>
  </conditionalFormatting>
  <conditionalFormatting sqref="X7">
    <cfRule type="expression" dxfId="457" priority="97">
      <formula>14&gt;$H$3</formula>
    </cfRule>
  </conditionalFormatting>
  <conditionalFormatting sqref="X6:X257">
    <cfRule type="expression" dxfId="456" priority="98">
      <formula>AND(TODAY()&gt;=X6,TODAY()&lt;X6+7)</formula>
    </cfRule>
  </conditionalFormatting>
  <conditionalFormatting sqref="Y8:Y257">
    <cfRule type="expression" dxfId="455" priority="99">
      <formula>AND(15&gt;=$CO8,15&lt;=$CP8,$CO8&lt;&gt;"")</formula>
    </cfRule>
    <cfRule type="expression" dxfId="454" priority="100">
      <formula>AND(15&gt;=$CL8,15&lt;=$CM8,$CL8&lt;&gt;"")</formula>
    </cfRule>
    <cfRule type="expression" dxfId="453" priority="101">
      <formula>AND(15&gt;=$CL8,15&lt;=$CN8,$CN8&lt;&gt;"")</formula>
    </cfRule>
    <cfRule type="expression" dxfId="452" priority="102">
      <formula>15&gt;$H$3</formula>
    </cfRule>
  </conditionalFormatting>
  <conditionalFormatting sqref="Y6">
    <cfRule type="expression" dxfId="451" priority="103">
      <formula>15&gt;$H$3</formula>
    </cfRule>
  </conditionalFormatting>
  <conditionalFormatting sqref="Y7">
    <cfRule type="expression" dxfId="450" priority="104">
      <formula>15&gt;$H$3</formula>
    </cfRule>
  </conditionalFormatting>
  <conditionalFormatting sqref="Y6:Y257">
    <cfRule type="expression" dxfId="449" priority="105">
      <formula>AND(TODAY()&gt;=Y6,TODAY()&lt;Y6+7)</formula>
    </cfRule>
  </conditionalFormatting>
  <conditionalFormatting sqref="Z8:Z257">
    <cfRule type="expression" dxfId="448" priority="106">
      <formula>AND(16&gt;=$CO8,16&lt;=$CP8,$CO8&lt;&gt;"")</formula>
    </cfRule>
    <cfRule type="expression" dxfId="447" priority="107">
      <formula>AND(16&gt;=$CL8,16&lt;=$CM8,$CL8&lt;&gt;"")</formula>
    </cfRule>
    <cfRule type="expression" dxfId="446" priority="108">
      <formula>AND(16&gt;=$CL8,16&lt;=$CN8,$CN8&lt;&gt;"")</formula>
    </cfRule>
    <cfRule type="expression" dxfId="445" priority="109">
      <formula>16&gt;$H$3</formula>
    </cfRule>
  </conditionalFormatting>
  <conditionalFormatting sqref="Z6">
    <cfRule type="expression" dxfId="444" priority="110">
      <formula>16&gt;$H$3</formula>
    </cfRule>
  </conditionalFormatting>
  <conditionalFormatting sqref="Z7">
    <cfRule type="expression" dxfId="443" priority="111">
      <formula>16&gt;$H$3</formula>
    </cfRule>
  </conditionalFormatting>
  <conditionalFormatting sqref="Z6:Z257">
    <cfRule type="expression" dxfId="442" priority="112">
      <formula>AND(TODAY()&gt;=Z6,TODAY()&lt;Z6+7)</formula>
    </cfRule>
  </conditionalFormatting>
  <conditionalFormatting sqref="AA8:AA257">
    <cfRule type="expression" dxfId="441" priority="113">
      <formula>AND(17&gt;=$CO8,17&lt;=$CP8,$CO8&lt;&gt;"")</formula>
    </cfRule>
    <cfRule type="expression" dxfId="440" priority="114">
      <formula>AND(17&gt;=$CL8,17&lt;=$CM8,$CL8&lt;&gt;"")</formula>
    </cfRule>
    <cfRule type="expression" dxfId="439" priority="115">
      <formula>AND(17&gt;=$CL8,17&lt;=$CN8,$CN8&lt;&gt;"")</formula>
    </cfRule>
    <cfRule type="expression" dxfId="438" priority="116">
      <formula>17&gt;$H$3</formula>
    </cfRule>
  </conditionalFormatting>
  <conditionalFormatting sqref="AA6">
    <cfRule type="expression" dxfId="437" priority="117">
      <formula>17&gt;$H$3</formula>
    </cfRule>
  </conditionalFormatting>
  <conditionalFormatting sqref="AA7">
    <cfRule type="expression" dxfId="436" priority="118">
      <formula>17&gt;$H$3</formula>
    </cfRule>
  </conditionalFormatting>
  <conditionalFormatting sqref="AA6:AA257">
    <cfRule type="expression" dxfId="435" priority="119">
      <formula>AND(TODAY()&gt;=AA6,TODAY()&lt;AA6+7)</formula>
    </cfRule>
  </conditionalFormatting>
  <conditionalFormatting sqref="AB8:AB257">
    <cfRule type="expression" dxfId="434" priority="120">
      <formula>AND(18&gt;=$CO8,18&lt;=$CP8,$CO8&lt;&gt;"")</formula>
    </cfRule>
    <cfRule type="expression" dxfId="433" priority="121">
      <formula>AND(18&gt;=$CL8,18&lt;=$CM8,$CL8&lt;&gt;"")</formula>
    </cfRule>
    <cfRule type="expression" dxfId="432" priority="122">
      <formula>AND(18&gt;=$CL8,18&lt;=$CN8,$CN8&lt;&gt;"")</formula>
    </cfRule>
    <cfRule type="expression" dxfId="431" priority="123">
      <formula>18&gt;$H$3</formula>
    </cfRule>
  </conditionalFormatting>
  <conditionalFormatting sqref="AB6">
    <cfRule type="expression" dxfId="430" priority="124">
      <formula>18&gt;$H$3</formula>
    </cfRule>
  </conditionalFormatting>
  <conditionalFormatting sqref="AB7">
    <cfRule type="expression" dxfId="429" priority="125">
      <formula>18&gt;$H$3</formula>
    </cfRule>
  </conditionalFormatting>
  <conditionalFormatting sqref="AB6:AB257">
    <cfRule type="expression" dxfId="428" priority="126">
      <formula>AND(TODAY()&gt;=AB6,TODAY()&lt;AB6+7)</formula>
    </cfRule>
  </conditionalFormatting>
  <conditionalFormatting sqref="AC8:AC257">
    <cfRule type="expression" dxfId="427" priority="127">
      <formula>AND(19&gt;=$CO8,19&lt;=$CP8,$CO8&lt;&gt;"")</formula>
    </cfRule>
    <cfRule type="expression" dxfId="426" priority="128">
      <formula>AND(19&gt;=$CL8,19&lt;=$CM8,$CL8&lt;&gt;"")</formula>
    </cfRule>
    <cfRule type="expression" dxfId="425" priority="129">
      <formula>AND(19&gt;=$CL8,19&lt;=$CN8,$CN8&lt;&gt;"")</formula>
    </cfRule>
    <cfRule type="expression" dxfId="424" priority="130">
      <formula>19&gt;$H$3</formula>
    </cfRule>
  </conditionalFormatting>
  <conditionalFormatting sqref="AC6">
    <cfRule type="expression" dxfId="423" priority="131">
      <formula>19&gt;$H$3</formula>
    </cfRule>
  </conditionalFormatting>
  <conditionalFormatting sqref="AC7">
    <cfRule type="expression" dxfId="422" priority="132">
      <formula>19&gt;$H$3</formula>
    </cfRule>
  </conditionalFormatting>
  <conditionalFormatting sqref="AC6:AC257">
    <cfRule type="expression" dxfId="421" priority="133">
      <formula>AND(TODAY()&gt;=AC6,TODAY()&lt;AC6+7)</formula>
    </cfRule>
  </conditionalFormatting>
  <conditionalFormatting sqref="AD8:AD257">
    <cfRule type="expression" dxfId="420" priority="134">
      <formula>AND(20&gt;=$CO8,20&lt;=$CP8,$CO8&lt;&gt;"")</formula>
    </cfRule>
    <cfRule type="expression" dxfId="419" priority="135">
      <formula>AND(20&gt;=$CL8,20&lt;=$CM8,$CL8&lt;&gt;"")</formula>
    </cfRule>
    <cfRule type="expression" dxfId="418" priority="136">
      <formula>AND(20&gt;=$CL8,20&lt;=$CN8,$CN8&lt;&gt;"")</formula>
    </cfRule>
    <cfRule type="expression" dxfId="417" priority="137">
      <formula>20&gt;$H$3</formula>
    </cfRule>
  </conditionalFormatting>
  <conditionalFormatting sqref="AD6">
    <cfRule type="expression" dxfId="416" priority="138">
      <formula>20&gt;$H$3</formula>
    </cfRule>
  </conditionalFormatting>
  <conditionalFormatting sqref="AD7">
    <cfRule type="expression" dxfId="415" priority="139">
      <formula>20&gt;$H$3</formula>
    </cfRule>
  </conditionalFormatting>
  <conditionalFormatting sqref="AD6:AD257">
    <cfRule type="expression" dxfId="414" priority="140">
      <formula>AND(TODAY()&gt;=AD6,TODAY()&lt;AD6+7)</formula>
    </cfRule>
  </conditionalFormatting>
  <conditionalFormatting sqref="AE8:AE257">
    <cfRule type="expression" dxfId="413" priority="141">
      <formula>AND(21&gt;=$CO8,21&lt;=$CP8,$CO8&lt;&gt;"")</formula>
    </cfRule>
    <cfRule type="expression" dxfId="412" priority="142">
      <formula>AND(21&gt;=$CL8,21&lt;=$CM8,$CL8&lt;&gt;"")</formula>
    </cfRule>
    <cfRule type="expression" dxfId="411" priority="143">
      <formula>AND(21&gt;=$CL8,21&lt;=$CN8,$CN8&lt;&gt;"")</formula>
    </cfRule>
    <cfRule type="expression" dxfId="410" priority="144">
      <formula>21&gt;$H$3</formula>
    </cfRule>
  </conditionalFormatting>
  <conditionalFormatting sqref="AE6">
    <cfRule type="expression" dxfId="409" priority="145">
      <formula>21&gt;$H$3</formula>
    </cfRule>
  </conditionalFormatting>
  <conditionalFormatting sqref="AE7">
    <cfRule type="expression" dxfId="408" priority="146">
      <formula>21&gt;$H$3</formula>
    </cfRule>
  </conditionalFormatting>
  <conditionalFormatting sqref="AE6:AE257">
    <cfRule type="expression" dxfId="407" priority="147">
      <formula>AND(TODAY()&gt;=AE6,TODAY()&lt;AE6+7)</formula>
    </cfRule>
  </conditionalFormatting>
  <conditionalFormatting sqref="AF8:AF257">
    <cfRule type="expression" dxfId="406" priority="148">
      <formula>AND(22&gt;=$CO8,22&lt;=$CP8,$CO8&lt;&gt;"")</formula>
    </cfRule>
    <cfRule type="expression" dxfId="405" priority="149">
      <formula>AND(22&gt;=$CL8,22&lt;=$CM8,$CL8&lt;&gt;"")</formula>
    </cfRule>
    <cfRule type="expression" dxfId="404" priority="150">
      <formula>AND(22&gt;=$CL8,22&lt;=$CN8,$CN8&lt;&gt;"")</formula>
    </cfRule>
    <cfRule type="expression" dxfId="403" priority="151">
      <formula>22&gt;$H$3</formula>
    </cfRule>
  </conditionalFormatting>
  <conditionalFormatting sqref="AF6">
    <cfRule type="expression" dxfId="402" priority="152">
      <formula>22&gt;$H$3</formula>
    </cfRule>
  </conditionalFormatting>
  <conditionalFormatting sqref="AF7">
    <cfRule type="expression" dxfId="401" priority="153">
      <formula>22&gt;$H$3</formula>
    </cfRule>
  </conditionalFormatting>
  <conditionalFormatting sqref="AF6:AF257">
    <cfRule type="expression" dxfId="400" priority="154">
      <formula>AND(TODAY()&gt;=AF6,TODAY()&lt;AF6+7)</formula>
    </cfRule>
  </conditionalFormatting>
  <conditionalFormatting sqref="AG8:AG257">
    <cfRule type="expression" dxfId="399" priority="155">
      <formula>AND(23&gt;=$CO8,23&lt;=$CP8,$CO8&lt;&gt;"")</formula>
    </cfRule>
    <cfRule type="expression" dxfId="398" priority="156">
      <formula>AND(23&gt;=$CL8,23&lt;=$CM8,$CL8&lt;&gt;"")</formula>
    </cfRule>
    <cfRule type="expression" dxfId="397" priority="157">
      <formula>AND(23&gt;=$CL8,23&lt;=$CN8,$CN8&lt;&gt;"")</formula>
    </cfRule>
    <cfRule type="expression" dxfId="396" priority="158">
      <formula>23&gt;$H$3</formula>
    </cfRule>
  </conditionalFormatting>
  <conditionalFormatting sqref="AG6">
    <cfRule type="expression" dxfId="395" priority="159">
      <formula>23&gt;$H$3</formula>
    </cfRule>
  </conditionalFormatting>
  <conditionalFormatting sqref="AG7">
    <cfRule type="expression" dxfId="394" priority="160">
      <formula>23&gt;$H$3</formula>
    </cfRule>
  </conditionalFormatting>
  <conditionalFormatting sqref="AG6:AG257">
    <cfRule type="expression" dxfId="393" priority="161">
      <formula>AND(TODAY()&gt;=AG6,TODAY()&lt;AG6+7)</formula>
    </cfRule>
  </conditionalFormatting>
  <conditionalFormatting sqref="AH8:AH257">
    <cfRule type="expression" dxfId="392" priority="162">
      <formula>AND(24&gt;=$CO8,24&lt;=$CP8,$CO8&lt;&gt;"")</formula>
    </cfRule>
    <cfRule type="expression" dxfId="391" priority="163">
      <formula>AND(24&gt;=$CL8,24&lt;=$CM8,$CL8&lt;&gt;"")</formula>
    </cfRule>
    <cfRule type="expression" dxfId="390" priority="164">
      <formula>AND(24&gt;=$CL8,24&lt;=$CN8,$CN8&lt;&gt;"")</formula>
    </cfRule>
    <cfRule type="expression" dxfId="389" priority="165">
      <formula>24&gt;$H$3</formula>
    </cfRule>
  </conditionalFormatting>
  <conditionalFormatting sqref="AH6">
    <cfRule type="expression" dxfId="388" priority="166">
      <formula>24&gt;$H$3</formula>
    </cfRule>
  </conditionalFormatting>
  <conditionalFormatting sqref="AH7">
    <cfRule type="expression" dxfId="387" priority="167">
      <formula>24&gt;$H$3</formula>
    </cfRule>
  </conditionalFormatting>
  <conditionalFormatting sqref="AH6:AH257">
    <cfRule type="expression" dxfId="386" priority="168">
      <formula>AND(TODAY()&gt;=AH6,TODAY()&lt;AH6+7)</formula>
    </cfRule>
  </conditionalFormatting>
  <conditionalFormatting sqref="AI8:AI257">
    <cfRule type="expression" dxfId="385" priority="169">
      <formula>AND(25&gt;=$CO8,25&lt;=$CP8,$CO8&lt;&gt;"")</formula>
    </cfRule>
    <cfRule type="expression" dxfId="384" priority="170">
      <formula>AND(25&gt;=$CL8,25&lt;=$CM8,$CL8&lt;&gt;"")</formula>
    </cfRule>
    <cfRule type="expression" dxfId="383" priority="171">
      <formula>AND(25&gt;=$CL8,25&lt;=$CN8,$CN8&lt;&gt;"")</formula>
    </cfRule>
    <cfRule type="expression" dxfId="382" priority="172">
      <formula>25&gt;$H$3</formula>
    </cfRule>
  </conditionalFormatting>
  <conditionalFormatting sqref="AI6">
    <cfRule type="expression" dxfId="381" priority="173">
      <formula>25&gt;$H$3</formula>
    </cfRule>
  </conditionalFormatting>
  <conditionalFormatting sqref="AI7">
    <cfRule type="expression" dxfId="380" priority="174">
      <formula>25&gt;$H$3</formula>
    </cfRule>
  </conditionalFormatting>
  <conditionalFormatting sqref="AI6:AI257">
    <cfRule type="expression" dxfId="379" priority="175">
      <formula>AND(TODAY()&gt;=AI6,TODAY()&lt;AI6+7)</formula>
    </cfRule>
  </conditionalFormatting>
  <conditionalFormatting sqref="AJ8:AJ257">
    <cfRule type="expression" dxfId="378" priority="176">
      <formula>AND(26&gt;=$CO8,26&lt;=$CP8,$CO8&lt;&gt;"")</formula>
    </cfRule>
    <cfRule type="expression" dxfId="377" priority="177">
      <formula>AND(26&gt;=$CL8,26&lt;=$CM8,$CL8&lt;&gt;"")</formula>
    </cfRule>
    <cfRule type="expression" dxfId="376" priority="178">
      <formula>AND(26&gt;=$CL8,26&lt;=$CN8,$CN8&lt;&gt;"")</formula>
    </cfRule>
    <cfRule type="expression" dxfId="375" priority="179">
      <formula>26&gt;$H$3</formula>
    </cfRule>
  </conditionalFormatting>
  <conditionalFormatting sqref="AJ6">
    <cfRule type="expression" dxfId="374" priority="180">
      <formula>26&gt;$H$3</formula>
    </cfRule>
  </conditionalFormatting>
  <conditionalFormatting sqref="AJ7">
    <cfRule type="expression" dxfId="373" priority="181">
      <formula>26&gt;$H$3</formula>
    </cfRule>
  </conditionalFormatting>
  <conditionalFormatting sqref="AJ6:AJ257">
    <cfRule type="expression" dxfId="372" priority="182">
      <formula>AND(TODAY()&gt;=AJ6,TODAY()&lt;AJ6+7)</formula>
    </cfRule>
  </conditionalFormatting>
  <conditionalFormatting sqref="AK8:AK257">
    <cfRule type="expression" dxfId="371" priority="183">
      <formula>AND(27&gt;=$CO8,27&lt;=$CP8,$CO8&lt;&gt;"")</formula>
    </cfRule>
    <cfRule type="expression" dxfId="370" priority="184">
      <formula>AND(27&gt;=$CL8,27&lt;=$CM8,$CL8&lt;&gt;"")</formula>
    </cfRule>
    <cfRule type="expression" dxfId="369" priority="185">
      <formula>AND(27&gt;=$CL8,27&lt;=$CN8,$CN8&lt;&gt;"")</formula>
    </cfRule>
    <cfRule type="expression" dxfId="368" priority="186">
      <formula>27&gt;$H$3</formula>
    </cfRule>
  </conditionalFormatting>
  <conditionalFormatting sqref="AK6">
    <cfRule type="expression" dxfId="367" priority="187">
      <formula>27&gt;$H$3</formula>
    </cfRule>
  </conditionalFormatting>
  <conditionalFormatting sqref="AK7">
    <cfRule type="expression" dxfId="366" priority="188">
      <formula>27&gt;$H$3</formula>
    </cfRule>
  </conditionalFormatting>
  <conditionalFormatting sqref="AK6:AK257">
    <cfRule type="expression" dxfId="365" priority="189">
      <formula>AND(TODAY()&gt;=AK6,TODAY()&lt;AK6+7)</formula>
    </cfRule>
  </conditionalFormatting>
  <conditionalFormatting sqref="AL8:AL257">
    <cfRule type="expression" dxfId="364" priority="190">
      <formula>AND(28&gt;=$CO8,28&lt;=$CP8,$CO8&lt;&gt;"")</formula>
    </cfRule>
    <cfRule type="expression" dxfId="363" priority="191">
      <formula>AND(28&gt;=$CL8,28&lt;=$CM8,$CL8&lt;&gt;"")</formula>
    </cfRule>
    <cfRule type="expression" dxfId="362" priority="192">
      <formula>AND(28&gt;=$CL8,28&lt;=$CN8,$CN8&lt;&gt;"")</formula>
    </cfRule>
    <cfRule type="expression" dxfId="361" priority="193">
      <formula>28&gt;$H$3</formula>
    </cfRule>
  </conditionalFormatting>
  <conditionalFormatting sqref="AL6">
    <cfRule type="expression" dxfId="360" priority="194">
      <formula>28&gt;$H$3</formula>
    </cfRule>
  </conditionalFormatting>
  <conditionalFormatting sqref="AL7">
    <cfRule type="expression" dxfId="359" priority="195">
      <formula>28&gt;$H$3</formula>
    </cfRule>
  </conditionalFormatting>
  <conditionalFormatting sqref="AL6:AL257">
    <cfRule type="expression" dxfId="358" priority="196">
      <formula>AND(TODAY()&gt;=AL6,TODAY()&lt;AL6+7)</formula>
    </cfRule>
  </conditionalFormatting>
  <conditionalFormatting sqref="AM8:AM257">
    <cfRule type="expression" dxfId="357" priority="197">
      <formula>AND(29&gt;=$CO8,29&lt;=$CP8,$CO8&lt;&gt;"")</formula>
    </cfRule>
    <cfRule type="expression" dxfId="356" priority="198">
      <formula>AND(29&gt;=$CL8,29&lt;=$CM8,$CL8&lt;&gt;"")</formula>
    </cfRule>
    <cfRule type="expression" dxfId="355" priority="199">
      <formula>AND(29&gt;=$CL8,29&lt;=$CN8,$CN8&lt;&gt;"")</formula>
    </cfRule>
    <cfRule type="expression" dxfId="354" priority="200">
      <formula>29&gt;$H$3</formula>
    </cfRule>
  </conditionalFormatting>
  <conditionalFormatting sqref="AM6">
    <cfRule type="expression" dxfId="353" priority="201">
      <formula>29&gt;$H$3</formula>
    </cfRule>
  </conditionalFormatting>
  <conditionalFormatting sqref="AM7">
    <cfRule type="expression" dxfId="352" priority="202">
      <formula>29&gt;$H$3</formula>
    </cfRule>
  </conditionalFormatting>
  <conditionalFormatting sqref="AM6:AM257">
    <cfRule type="expression" dxfId="351" priority="203">
      <formula>AND(TODAY()&gt;=AM6,TODAY()&lt;AM6+7)</formula>
    </cfRule>
  </conditionalFormatting>
  <conditionalFormatting sqref="AN8:AN257">
    <cfRule type="expression" dxfId="350" priority="204">
      <formula>AND(30&gt;=$CO8,30&lt;=$CP8,$CO8&lt;&gt;"")</formula>
    </cfRule>
    <cfRule type="expression" dxfId="349" priority="205">
      <formula>AND(30&gt;=$CL8,30&lt;=$CM8,$CL8&lt;&gt;"")</formula>
    </cfRule>
    <cfRule type="expression" dxfId="348" priority="206">
      <formula>AND(30&gt;=$CL8,30&lt;=$CN8,$CN8&lt;&gt;"")</formula>
    </cfRule>
    <cfRule type="expression" dxfId="347" priority="207">
      <formula>30&gt;$H$3</formula>
    </cfRule>
  </conditionalFormatting>
  <conditionalFormatting sqref="AN6">
    <cfRule type="expression" dxfId="346" priority="208">
      <formula>30&gt;$H$3</formula>
    </cfRule>
  </conditionalFormatting>
  <conditionalFormatting sqref="AN7">
    <cfRule type="expression" dxfId="345" priority="209">
      <formula>30&gt;$H$3</formula>
    </cfRule>
  </conditionalFormatting>
  <conditionalFormatting sqref="AN6:AN257">
    <cfRule type="expression" dxfId="344" priority="210">
      <formula>AND(TODAY()&gt;=AN6,TODAY()&lt;AN6+7)</formula>
    </cfRule>
  </conditionalFormatting>
  <conditionalFormatting sqref="AO8:AO257">
    <cfRule type="expression" dxfId="343" priority="211">
      <formula>AND(31&gt;=$CO8,31&lt;=$CP8,$CO8&lt;&gt;"")</formula>
    </cfRule>
    <cfRule type="expression" dxfId="342" priority="212">
      <formula>AND(31&gt;=$CL8,31&lt;=$CM8,$CL8&lt;&gt;"")</formula>
    </cfRule>
    <cfRule type="expression" dxfId="341" priority="213">
      <formula>AND(31&gt;=$CL8,31&lt;=$CN8,$CN8&lt;&gt;"")</formula>
    </cfRule>
    <cfRule type="expression" dxfId="340" priority="214">
      <formula>31&gt;$H$3</formula>
    </cfRule>
  </conditionalFormatting>
  <conditionalFormatting sqref="AO6">
    <cfRule type="expression" dxfId="339" priority="215">
      <formula>31&gt;$H$3</formula>
    </cfRule>
  </conditionalFormatting>
  <conditionalFormatting sqref="AO7">
    <cfRule type="expression" dxfId="338" priority="216">
      <formula>31&gt;$H$3</formula>
    </cfRule>
  </conditionalFormatting>
  <conditionalFormatting sqref="AO6:AO257">
    <cfRule type="expression" dxfId="337" priority="217">
      <formula>AND(TODAY()&gt;=AO6,TODAY()&lt;AO6+7)</formula>
    </cfRule>
  </conditionalFormatting>
  <conditionalFormatting sqref="AP8:AP257">
    <cfRule type="expression" dxfId="336" priority="218">
      <formula>AND(32&gt;=$CO8,32&lt;=$CP8,$CO8&lt;&gt;"")</formula>
    </cfRule>
    <cfRule type="expression" dxfId="335" priority="219">
      <formula>AND(32&gt;=$CL8,32&lt;=$CM8,$CL8&lt;&gt;"")</formula>
    </cfRule>
    <cfRule type="expression" dxfId="334" priority="220">
      <formula>AND(32&gt;=$CL8,32&lt;=$CN8,$CN8&lt;&gt;"")</formula>
    </cfRule>
    <cfRule type="expression" dxfId="333" priority="221">
      <formula>32&gt;$H$3</formula>
    </cfRule>
  </conditionalFormatting>
  <conditionalFormatting sqref="AP6">
    <cfRule type="expression" dxfId="332" priority="222">
      <formula>32&gt;$H$3</formula>
    </cfRule>
  </conditionalFormatting>
  <conditionalFormatting sqref="AP7">
    <cfRule type="expression" dxfId="331" priority="223">
      <formula>32&gt;$H$3</formula>
    </cfRule>
  </conditionalFormatting>
  <conditionalFormatting sqref="AP6:AP257">
    <cfRule type="expression" dxfId="330" priority="224">
      <formula>AND(TODAY()&gt;=AP6,TODAY()&lt;AP6+7)</formula>
    </cfRule>
  </conditionalFormatting>
  <conditionalFormatting sqref="AQ8:AQ257">
    <cfRule type="expression" dxfId="329" priority="225">
      <formula>AND(33&gt;=$CO8,33&lt;=$CP8,$CO8&lt;&gt;"")</formula>
    </cfRule>
    <cfRule type="expression" dxfId="328" priority="226">
      <formula>AND(33&gt;=$CL8,33&lt;=$CM8,$CL8&lt;&gt;"")</formula>
    </cfRule>
    <cfRule type="expression" dxfId="327" priority="227">
      <formula>AND(33&gt;=$CL8,33&lt;=$CN8,$CN8&lt;&gt;"")</formula>
    </cfRule>
    <cfRule type="expression" dxfId="326" priority="228">
      <formula>33&gt;$H$3</formula>
    </cfRule>
  </conditionalFormatting>
  <conditionalFormatting sqref="AQ6">
    <cfRule type="expression" dxfId="325" priority="229">
      <formula>33&gt;$H$3</formula>
    </cfRule>
  </conditionalFormatting>
  <conditionalFormatting sqref="AQ7">
    <cfRule type="expression" dxfId="324" priority="230">
      <formula>33&gt;$H$3</formula>
    </cfRule>
  </conditionalFormatting>
  <conditionalFormatting sqref="AQ6:AQ257">
    <cfRule type="expression" dxfId="323" priority="231">
      <formula>AND(TODAY()&gt;=AQ6,TODAY()&lt;AQ6+7)</formula>
    </cfRule>
  </conditionalFormatting>
  <conditionalFormatting sqref="AR8:AR257">
    <cfRule type="expression" dxfId="322" priority="232">
      <formula>AND(34&gt;=$CO8,34&lt;=$CP8,$CO8&lt;&gt;"")</formula>
    </cfRule>
    <cfRule type="expression" dxfId="321" priority="233">
      <formula>AND(34&gt;=$CL8,34&lt;=$CM8,$CL8&lt;&gt;"")</formula>
    </cfRule>
    <cfRule type="expression" dxfId="320" priority="234">
      <formula>AND(34&gt;=$CL8,34&lt;=$CN8,$CN8&lt;&gt;"")</formula>
    </cfRule>
    <cfRule type="expression" dxfId="319" priority="235">
      <formula>34&gt;$H$3</formula>
    </cfRule>
  </conditionalFormatting>
  <conditionalFormatting sqref="AR6">
    <cfRule type="expression" dxfId="318" priority="236">
      <formula>34&gt;$H$3</formula>
    </cfRule>
  </conditionalFormatting>
  <conditionalFormatting sqref="AR7">
    <cfRule type="expression" dxfId="317" priority="237">
      <formula>34&gt;$H$3</formula>
    </cfRule>
  </conditionalFormatting>
  <conditionalFormatting sqref="AR6:AR257">
    <cfRule type="expression" dxfId="316" priority="238">
      <formula>AND(TODAY()&gt;=AR6,TODAY()&lt;AR6+7)</formula>
    </cfRule>
  </conditionalFormatting>
  <conditionalFormatting sqref="AS8:AS257">
    <cfRule type="expression" dxfId="315" priority="239">
      <formula>AND(35&gt;=$CO8,35&lt;=$CP8,$CO8&lt;&gt;"")</formula>
    </cfRule>
    <cfRule type="expression" dxfId="314" priority="240">
      <formula>AND(35&gt;=$CL8,35&lt;=$CM8,$CL8&lt;&gt;"")</formula>
    </cfRule>
    <cfRule type="expression" dxfId="313" priority="241">
      <formula>AND(35&gt;=$CL8,35&lt;=$CN8,$CN8&lt;&gt;"")</formula>
    </cfRule>
    <cfRule type="expression" dxfId="312" priority="242">
      <formula>35&gt;$H$3</formula>
    </cfRule>
  </conditionalFormatting>
  <conditionalFormatting sqref="AS6">
    <cfRule type="expression" dxfId="311" priority="243">
      <formula>35&gt;$H$3</formula>
    </cfRule>
  </conditionalFormatting>
  <conditionalFormatting sqref="AS7">
    <cfRule type="expression" dxfId="310" priority="244">
      <formula>35&gt;$H$3</formula>
    </cfRule>
  </conditionalFormatting>
  <conditionalFormatting sqref="AS6:AS257">
    <cfRule type="expression" dxfId="309" priority="245">
      <formula>AND(TODAY()&gt;=AS6,TODAY()&lt;AS6+7)</formula>
    </cfRule>
  </conditionalFormatting>
  <conditionalFormatting sqref="AT8:AT257">
    <cfRule type="expression" dxfId="308" priority="246">
      <formula>AND(36&gt;=$CO8,36&lt;=$CP8,$CO8&lt;&gt;"")</formula>
    </cfRule>
    <cfRule type="expression" dxfId="307" priority="247">
      <formula>AND(36&gt;=$CL8,36&lt;=$CM8,$CL8&lt;&gt;"")</formula>
    </cfRule>
    <cfRule type="expression" dxfId="306" priority="248">
      <formula>AND(36&gt;=$CL8,36&lt;=$CN8,$CN8&lt;&gt;"")</formula>
    </cfRule>
    <cfRule type="expression" dxfId="305" priority="249">
      <formula>36&gt;$H$3</formula>
    </cfRule>
  </conditionalFormatting>
  <conditionalFormatting sqref="AT6">
    <cfRule type="expression" dxfId="304" priority="250">
      <formula>36&gt;$H$3</formula>
    </cfRule>
  </conditionalFormatting>
  <conditionalFormatting sqref="AT7">
    <cfRule type="expression" dxfId="303" priority="251">
      <formula>36&gt;$H$3</formula>
    </cfRule>
  </conditionalFormatting>
  <conditionalFormatting sqref="AT6:AT257">
    <cfRule type="expression" dxfId="302" priority="252">
      <formula>AND(TODAY()&gt;=AT6,TODAY()&lt;AT6+7)</formula>
    </cfRule>
  </conditionalFormatting>
  <conditionalFormatting sqref="AU8:AU257">
    <cfRule type="expression" dxfId="301" priority="253">
      <formula>AND(37&gt;=$CO8,37&lt;=$CP8,$CO8&lt;&gt;"")</formula>
    </cfRule>
    <cfRule type="expression" dxfId="300" priority="254">
      <formula>AND(37&gt;=$CL8,37&lt;=$CM8,$CL8&lt;&gt;"")</formula>
    </cfRule>
    <cfRule type="expression" dxfId="299" priority="255">
      <formula>AND(37&gt;=$CL8,37&lt;=$CN8,$CN8&lt;&gt;"")</formula>
    </cfRule>
    <cfRule type="expression" dxfId="298" priority="256">
      <formula>37&gt;$H$3</formula>
    </cfRule>
  </conditionalFormatting>
  <conditionalFormatting sqref="AU6">
    <cfRule type="expression" dxfId="297" priority="257">
      <formula>37&gt;$H$3</formula>
    </cfRule>
  </conditionalFormatting>
  <conditionalFormatting sqref="AU7">
    <cfRule type="expression" dxfId="296" priority="258">
      <formula>37&gt;$H$3</formula>
    </cfRule>
  </conditionalFormatting>
  <conditionalFormatting sqref="AU6:AU257">
    <cfRule type="expression" dxfId="295" priority="259">
      <formula>AND(TODAY()&gt;=AU6,TODAY()&lt;AU6+7)</formula>
    </cfRule>
  </conditionalFormatting>
  <conditionalFormatting sqref="AV8:AV257">
    <cfRule type="expression" dxfId="294" priority="260">
      <formula>AND(38&gt;=$CO8,38&lt;=$CP8,$CO8&lt;&gt;"")</formula>
    </cfRule>
    <cfRule type="expression" dxfId="293" priority="261">
      <formula>AND(38&gt;=$CL8,38&lt;=$CM8,$CL8&lt;&gt;"")</formula>
    </cfRule>
    <cfRule type="expression" dxfId="292" priority="262">
      <formula>AND(38&gt;=$CL8,38&lt;=$CN8,$CN8&lt;&gt;"")</formula>
    </cfRule>
    <cfRule type="expression" dxfId="291" priority="263">
      <formula>38&gt;$H$3</formula>
    </cfRule>
  </conditionalFormatting>
  <conditionalFormatting sqref="AV6">
    <cfRule type="expression" dxfId="290" priority="264">
      <formula>38&gt;$H$3</formula>
    </cfRule>
  </conditionalFormatting>
  <conditionalFormatting sqref="AV7">
    <cfRule type="expression" dxfId="289" priority="265">
      <formula>38&gt;$H$3</formula>
    </cfRule>
  </conditionalFormatting>
  <conditionalFormatting sqref="AV6:AV257">
    <cfRule type="expression" dxfId="288" priority="266">
      <formula>AND(TODAY()&gt;=AV6,TODAY()&lt;AV6+7)</formula>
    </cfRule>
  </conditionalFormatting>
  <conditionalFormatting sqref="AW8:AW257">
    <cfRule type="expression" dxfId="287" priority="267">
      <formula>AND(39&gt;=$CO8,39&lt;=$CP8,$CO8&lt;&gt;"")</formula>
    </cfRule>
    <cfRule type="expression" dxfId="286" priority="268">
      <formula>AND(39&gt;=$CL8,39&lt;=$CM8,$CL8&lt;&gt;"")</formula>
    </cfRule>
    <cfRule type="expression" dxfId="285" priority="269">
      <formula>AND(39&gt;=$CL8,39&lt;=$CN8,$CN8&lt;&gt;"")</formula>
    </cfRule>
    <cfRule type="expression" dxfId="284" priority="270">
      <formula>39&gt;$H$3</formula>
    </cfRule>
  </conditionalFormatting>
  <conditionalFormatting sqref="AW6">
    <cfRule type="expression" dxfId="283" priority="271">
      <formula>39&gt;$H$3</formula>
    </cfRule>
  </conditionalFormatting>
  <conditionalFormatting sqref="AW7">
    <cfRule type="expression" dxfId="282" priority="272">
      <formula>39&gt;$H$3</formula>
    </cfRule>
  </conditionalFormatting>
  <conditionalFormatting sqref="AW6:AW257">
    <cfRule type="expression" dxfId="281" priority="273">
      <formula>AND(TODAY()&gt;=AW6,TODAY()&lt;AW6+7)</formula>
    </cfRule>
  </conditionalFormatting>
  <conditionalFormatting sqref="AX8:AX257">
    <cfRule type="expression" dxfId="280" priority="274">
      <formula>AND(40&gt;=$CO8,40&lt;=$CP8,$CO8&lt;&gt;"")</formula>
    </cfRule>
    <cfRule type="expression" dxfId="279" priority="275">
      <formula>AND(40&gt;=$CL8,40&lt;=$CM8,$CL8&lt;&gt;"")</formula>
    </cfRule>
    <cfRule type="expression" dxfId="278" priority="276">
      <formula>AND(40&gt;=$CL8,40&lt;=$CN8,$CN8&lt;&gt;"")</formula>
    </cfRule>
    <cfRule type="expression" dxfId="277" priority="277">
      <formula>40&gt;$H$3</formula>
    </cfRule>
  </conditionalFormatting>
  <conditionalFormatting sqref="AX6">
    <cfRule type="expression" dxfId="276" priority="278">
      <formula>40&gt;$H$3</formula>
    </cfRule>
  </conditionalFormatting>
  <conditionalFormatting sqref="AX7">
    <cfRule type="expression" dxfId="275" priority="279">
      <formula>40&gt;$H$3</formula>
    </cfRule>
  </conditionalFormatting>
  <conditionalFormatting sqref="AX6:AX257">
    <cfRule type="expression" dxfId="274" priority="280">
      <formula>AND(TODAY()&gt;=AX6,TODAY()&lt;AX6+7)</formula>
    </cfRule>
  </conditionalFormatting>
  <conditionalFormatting sqref="AY8:AY257">
    <cfRule type="expression" dxfId="273" priority="281">
      <formula>AND(41&gt;=$CO8,41&lt;=$CP8,$CO8&lt;&gt;"")</formula>
    </cfRule>
    <cfRule type="expression" dxfId="272" priority="282">
      <formula>AND(41&gt;=$CL8,41&lt;=$CM8,$CL8&lt;&gt;"")</formula>
    </cfRule>
    <cfRule type="expression" dxfId="271" priority="283">
      <formula>AND(41&gt;=$CL8,41&lt;=$CN8,$CN8&lt;&gt;"")</formula>
    </cfRule>
    <cfRule type="expression" dxfId="270" priority="284">
      <formula>41&gt;$H$3</formula>
    </cfRule>
  </conditionalFormatting>
  <conditionalFormatting sqref="AY6">
    <cfRule type="expression" dxfId="269" priority="285">
      <formula>41&gt;$H$3</formula>
    </cfRule>
  </conditionalFormatting>
  <conditionalFormatting sqref="AY7">
    <cfRule type="expression" dxfId="268" priority="286">
      <formula>41&gt;$H$3</formula>
    </cfRule>
  </conditionalFormatting>
  <conditionalFormatting sqref="AY6:AY257">
    <cfRule type="expression" dxfId="267" priority="287">
      <formula>AND(TODAY()&gt;=AY6,TODAY()&lt;AY6+7)</formula>
    </cfRule>
  </conditionalFormatting>
  <conditionalFormatting sqref="AZ8:AZ257">
    <cfRule type="expression" dxfId="266" priority="288">
      <formula>AND(42&gt;=$CO8,42&lt;=$CP8,$CO8&lt;&gt;"")</formula>
    </cfRule>
    <cfRule type="expression" dxfId="265" priority="289">
      <formula>AND(42&gt;=$CL8,42&lt;=$CM8,$CL8&lt;&gt;"")</formula>
    </cfRule>
    <cfRule type="expression" dxfId="264" priority="290">
      <formula>AND(42&gt;=$CL8,42&lt;=$CN8,$CN8&lt;&gt;"")</formula>
    </cfRule>
    <cfRule type="expression" dxfId="263" priority="291">
      <formula>42&gt;$H$3</formula>
    </cfRule>
  </conditionalFormatting>
  <conditionalFormatting sqref="AZ6">
    <cfRule type="expression" dxfId="262" priority="292">
      <formula>42&gt;$H$3</formula>
    </cfRule>
  </conditionalFormatting>
  <conditionalFormatting sqref="AZ7">
    <cfRule type="expression" dxfId="261" priority="293">
      <formula>42&gt;$H$3</formula>
    </cfRule>
  </conditionalFormatting>
  <conditionalFormatting sqref="AZ6:AZ257">
    <cfRule type="expression" dxfId="260" priority="294">
      <formula>AND(TODAY()&gt;=AZ6,TODAY()&lt;AZ6+7)</formula>
    </cfRule>
  </conditionalFormatting>
  <conditionalFormatting sqref="BA8:BA257">
    <cfRule type="expression" dxfId="259" priority="295">
      <formula>AND(43&gt;=$CO8,43&lt;=$CP8,$CO8&lt;&gt;"")</formula>
    </cfRule>
    <cfRule type="expression" dxfId="258" priority="296">
      <formula>AND(43&gt;=$CL8,43&lt;=$CM8,$CL8&lt;&gt;"")</formula>
    </cfRule>
    <cfRule type="expression" dxfId="257" priority="297">
      <formula>AND(43&gt;=$CL8,43&lt;=$CN8,$CN8&lt;&gt;"")</formula>
    </cfRule>
    <cfRule type="expression" dxfId="256" priority="298">
      <formula>43&gt;$H$3</formula>
    </cfRule>
  </conditionalFormatting>
  <conditionalFormatting sqref="BA6">
    <cfRule type="expression" dxfId="255" priority="299">
      <formula>43&gt;$H$3</formula>
    </cfRule>
  </conditionalFormatting>
  <conditionalFormatting sqref="BA7">
    <cfRule type="expression" dxfId="254" priority="300">
      <formula>43&gt;$H$3</formula>
    </cfRule>
  </conditionalFormatting>
  <conditionalFormatting sqref="BA6:BA257">
    <cfRule type="expression" dxfId="253" priority="301">
      <formula>AND(TODAY()&gt;=BA6,TODAY()&lt;BA6+7)</formula>
    </cfRule>
  </conditionalFormatting>
  <conditionalFormatting sqref="BB8:BB257">
    <cfRule type="expression" dxfId="252" priority="302">
      <formula>AND(44&gt;=$CO8,44&lt;=$CP8,$CO8&lt;&gt;"")</formula>
    </cfRule>
    <cfRule type="expression" dxfId="251" priority="303">
      <formula>AND(44&gt;=$CL8,44&lt;=$CM8,$CL8&lt;&gt;"")</formula>
    </cfRule>
    <cfRule type="expression" dxfId="250" priority="304">
      <formula>AND(44&gt;=$CL8,44&lt;=$CN8,$CN8&lt;&gt;"")</formula>
    </cfRule>
    <cfRule type="expression" dxfId="249" priority="305">
      <formula>44&gt;$H$3</formula>
    </cfRule>
  </conditionalFormatting>
  <conditionalFormatting sqref="BB6">
    <cfRule type="expression" dxfId="248" priority="306">
      <formula>44&gt;$H$3</formula>
    </cfRule>
  </conditionalFormatting>
  <conditionalFormatting sqref="BB7">
    <cfRule type="expression" dxfId="247" priority="307">
      <formula>44&gt;$H$3</formula>
    </cfRule>
  </conditionalFormatting>
  <conditionalFormatting sqref="BB6:BB257">
    <cfRule type="expression" dxfId="246" priority="308">
      <formula>AND(TODAY()&gt;=BB6,TODAY()&lt;BB6+7)</formula>
    </cfRule>
  </conditionalFormatting>
  <conditionalFormatting sqref="BC8:BC257">
    <cfRule type="expression" dxfId="245" priority="309">
      <formula>AND(45&gt;=$CO8,45&lt;=$CP8,$CO8&lt;&gt;"")</formula>
    </cfRule>
    <cfRule type="expression" dxfId="244" priority="310">
      <formula>AND(45&gt;=$CL8,45&lt;=$CM8,$CL8&lt;&gt;"")</formula>
    </cfRule>
    <cfRule type="expression" dxfId="243" priority="311">
      <formula>AND(45&gt;=$CL8,45&lt;=$CN8,$CN8&lt;&gt;"")</formula>
    </cfRule>
    <cfRule type="expression" dxfId="242" priority="312">
      <formula>45&gt;$H$3</formula>
    </cfRule>
  </conditionalFormatting>
  <conditionalFormatting sqref="BC6">
    <cfRule type="expression" dxfId="241" priority="313">
      <formula>45&gt;$H$3</formula>
    </cfRule>
  </conditionalFormatting>
  <conditionalFormatting sqref="BC7">
    <cfRule type="expression" dxfId="240" priority="314">
      <formula>45&gt;$H$3</formula>
    </cfRule>
  </conditionalFormatting>
  <conditionalFormatting sqref="BC6:BC257">
    <cfRule type="expression" dxfId="239" priority="315">
      <formula>AND(TODAY()&gt;=BC6,TODAY()&lt;BC6+7)</formula>
    </cfRule>
  </conditionalFormatting>
  <conditionalFormatting sqref="BD8:BD257">
    <cfRule type="expression" dxfId="238" priority="316">
      <formula>AND(46&gt;=$CO8,46&lt;=$CP8,$CO8&lt;&gt;"")</formula>
    </cfRule>
    <cfRule type="expression" dxfId="237" priority="317">
      <formula>AND(46&gt;=$CL8,46&lt;=$CM8,$CL8&lt;&gt;"")</formula>
    </cfRule>
    <cfRule type="expression" dxfId="236" priority="318">
      <formula>AND(46&gt;=$CL8,46&lt;=$CN8,$CN8&lt;&gt;"")</formula>
    </cfRule>
    <cfRule type="expression" dxfId="235" priority="319">
      <formula>46&gt;$H$3</formula>
    </cfRule>
  </conditionalFormatting>
  <conditionalFormatting sqref="BD6">
    <cfRule type="expression" dxfId="234" priority="320">
      <formula>46&gt;$H$3</formula>
    </cfRule>
  </conditionalFormatting>
  <conditionalFormatting sqref="BD7">
    <cfRule type="expression" dxfId="233" priority="321">
      <formula>46&gt;$H$3</formula>
    </cfRule>
  </conditionalFormatting>
  <conditionalFormatting sqref="BD6:BD257">
    <cfRule type="expression" dxfId="232" priority="322">
      <formula>AND(TODAY()&gt;=BD6,TODAY()&lt;BD6+7)</formula>
    </cfRule>
  </conditionalFormatting>
  <conditionalFormatting sqref="BE8:BE257">
    <cfRule type="expression" dxfId="231" priority="323">
      <formula>AND(47&gt;=$CO8,47&lt;=$CP8,$CO8&lt;&gt;"")</formula>
    </cfRule>
    <cfRule type="expression" dxfId="230" priority="324">
      <formula>AND(47&gt;=$CL8,47&lt;=$CM8,$CL8&lt;&gt;"")</formula>
    </cfRule>
    <cfRule type="expression" dxfId="229" priority="325">
      <formula>AND(47&gt;=$CL8,47&lt;=$CN8,$CN8&lt;&gt;"")</formula>
    </cfRule>
    <cfRule type="expression" dxfId="228" priority="326">
      <formula>47&gt;$H$3</formula>
    </cfRule>
  </conditionalFormatting>
  <conditionalFormatting sqref="BE6">
    <cfRule type="expression" dxfId="227" priority="327">
      <formula>47&gt;$H$3</formula>
    </cfRule>
  </conditionalFormatting>
  <conditionalFormatting sqref="BE7">
    <cfRule type="expression" dxfId="226" priority="328">
      <formula>47&gt;$H$3</formula>
    </cfRule>
  </conditionalFormatting>
  <conditionalFormatting sqref="BE6:BE257">
    <cfRule type="expression" dxfId="225" priority="329">
      <formula>AND(TODAY()&gt;=BE6,TODAY()&lt;BE6+7)</formula>
    </cfRule>
  </conditionalFormatting>
  <conditionalFormatting sqref="BF8:BF257">
    <cfRule type="expression" dxfId="224" priority="330">
      <formula>AND(48&gt;=$CO8,48&lt;=$CP8,$CO8&lt;&gt;"")</formula>
    </cfRule>
    <cfRule type="expression" dxfId="223" priority="331">
      <formula>AND(48&gt;=$CL8,48&lt;=$CM8,$CL8&lt;&gt;"")</formula>
    </cfRule>
    <cfRule type="expression" dxfId="222" priority="332">
      <formula>AND(48&gt;=$CL8,48&lt;=$CN8,$CN8&lt;&gt;"")</formula>
    </cfRule>
    <cfRule type="expression" dxfId="221" priority="333">
      <formula>48&gt;$H$3</formula>
    </cfRule>
  </conditionalFormatting>
  <conditionalFormatting sqref="BF6">
    <cfRule type="expression" dxfId="220" priority="334">
      <formula>48&gt;$H$3</formula>
    </cfRule>
  </conditionalFormatting>
  <conditionalFormatting sqref="BF7">
    <cfRule type="expression" dxfId="219" priority="335">
      <formula>48&gt;$H$3</formula>
    </cfRule>
  </conditionalFormatting>
  <conditionalFormatting sqref="BF6:BF257">
    <cfRule type="expression" dxfId="218" priority="336">
      <formula>AND(TODAY()&gt;=BF6,TODAY()&lt;BF6+7)</formula>
    </cfRule>
  </conditionalFormatting>
  <conditionalFormatting sqref="BG8:BG257">
    <cfRule type="expression" dxfId="217" priority="337">
      <formula>AND(49&gt;=$CO8,49&lt;=$CP8,$CO8&lt;&gt;"")</formula>
    </cfRule>
    <cfRule type="expression" dxfId="216" priority="338">
      <formula>AND(49&gt;=$CL8,49&lt;=$CM8,$CL8&lt;&gt;"")</formula>
    </cfRule>
    <cfRule type="expression" dxfId="215" priority="339">
      <formula>AND(49&gt;=$CL8,49&lt;=$CN8,$CN8&lt;&gt;"")</formula>
    </cfRule>
    <cfRule type="expression" dxfId="214" priority="340">
      <formula>49&gt;$H$3</formula>
    </cfRule>
  </conditionalFormatting>
  <conditionalFormatting sqref="BG6">
    <cfRule type="expression" dxfId="213" priority="341">
      <formula>49&gt;$H$3</formula>
    </cfRule>
  </conditionalFormatting>
  <conditionalFormatting sqref="BG7">
    <cfRule type="expression" dxfId="212" priority="342">
      <formula>49&gt;$H$3</formula>
    </cfRule>
  </conditionalFormatting>
  <conditionalFormatting sqref="BG6:BG257">
    <cfRule type="expression" dxfId="211" priority="343">
      <formula>AND(TODAY()&gt;=BG6,TODAY()&lt;BG6+7)</formula>
    </cfRule>
  </conditionalFormatting>
  <conditionalFormatting sqref="BH8:BH257">
    <cfRule type="expression" dxfId="210" priority="344">
      <formula>AND(50&gt;=$CO8,50&lt;=$CP8,$CO8&lt;&gt;"")</formula>
    </cfRule>
    <cfRule type="expression" dxfId="209" priority="345">
      <formula>AND(50&gt;=$CL8,50&lt;=$CM8,$CL8&lt;&gt;"")</formula>
    </cfRule>
    <cfRule type="expression" dxfId="208" priority="346">
      <formula>AND(50&gt;=$CL8,50&lt;=$CN8,$CN8&lt;&gt;"")</formula>
    </cfRule>
    <cfRule type="expression" dxfId="207" priority="347">
      <formula>50&gt;$H$3</formula>
    </cfRule>
  </conditionalFormatting>
  <conditionalFormatting sqref="BH6">
    <cfRule type="expression" dxfId="206" priority="348">
      <formula>50&gt;$H$3</formula>
    </cfRule>
  </conditionalFormatting>
  <conditionalFormatting sqref="BH7">
    <cfRule type="expression" dxfId="205" priority="349">
      <formula>50&gt;$H$3</formula>
    </cfRule>
  </conditionalFormatting>
  <conditionalFormatting sqref="BH6:BH257">
    <cfRule type="expression" dxfId="204" priority="350">
      <formula>AND(TODAY()&gt;=BH6,TODAY()&lt;BH6+7)</formula>
    </cfRule>
  </conditionalFormatting>
  <conditionalFormatting sqref="BI8:BI257">
    <cfRule type="expression" dxfId="203" priority="351">
      <formula>AND(51&gt;=$CO8,51&lt;=$CP8,$CO8&lt;&gt;"")</formula>
    </cfRule>
    <cfRule type="expression" dxfId="202" priority="352">
      <formula>AND(51&gt;=$CL8,51&lt;=$CM8,$CL8&lt;&gt;"")</formula>
    </cfRule>
    <cfRule type="expression" dxfId="201" priority="353">
      <formula>AND(51&gt;=$CL8,51&lt;=$CN8,$CN8&lt;&gt;"")</formula>
    </cfRule>
    <cfRule type="expression" dxfId="200" priority="354">
      <formula>51&gt;$H$3</formula>
    </cfRule>
  </conditionalFormatting>
  <conditionalFormatting sqref="BI6">
    <cfRule type="expression" dxfId="199" priority="355">
      <formula>51&gt;$H$3</formula>
    </cfRule>
  </conditionalFormatting>
  <conditionalFormatting sqref="BI7">
    <cfRule type="expression" dxfId="198" priority="356">
      <formula>51&gt;$H$3</formula>
    </cfRule>
  </conditionalFormatting>
  <conditionalFormatting sqref="BI6:BI257">
    <cfRule type="expression" dxfId="197" priority="357">
      <formula>AND(TODAY()&gt;=BI6,TODAY()&lt;BI6+7)</formula>
    </cfRule>
  </conditionalFormatting>
  <conditionalFormatting sqref="BJ8:BJ257">
    <cfRule type="expression" dxfId="196" priority="358">
      <formula>AND(52&gt;=$CO8,52&lt;=$CP8,$CO8&lt;&gt;"")</formula>
    </cfRule>
    <cfRule type="expression" dxfId="195" priority="359">
      <formula>AND(52&gt;=$CL8,52&lt;=$CM8,$CL8&lt;&gt;"")</formula>
    </cfRule>
    <cfRule type="expression" dxfId="194" priority="360">
      <formula>AND(52&gt;=$CL8,52&lt;=$CN8,$CN8&lt;&gt;"")</formula>
    </cfRule>
    <cfRule type="expression" dxfId="193" priority="361">
      <formula>52&gt;$H$3</formula>
    </cfRule>
  </conditionalFormatting>
  <conditionalFormatting sqref="BJ6">
    <cfRule type="expression" dxfId="192" priority="362">
      <formula>52&gt;$H$3</formula>
    </cfRule>
  </conditionalFormatting>
  <conditionalFormatting sqref="BJ7">
    <cfRule type="expression" dxfId="191" priority="363">
      <formula>52&gt;$H$3</formula>
    </cfRule>
  </conditionalFormatting>
  <conditionalFormatting sqref="BJ6:BJ257">
    <cfRule type="expression" dxfId="190" priority="364">
      <formula>AND(TODAY()&gt;=BJ6,TODAY()&lt;BJ6+7)</formula>
    </cfRule>
  </conditionalFormatting>
  <conditionalFormatting sqref="BK8:BK257">
    <cfRule type="expression" dxfId="189" priority="365">
      <formula>AND(53&gt;=$CO8,53&lt;=$CP8,$CO8&lt;&gt;"")</formula>
    </cfRule>
    <cfRule type="expression" dxfId="188" priority="366">
      <formula>AND(53&gt;=$CL8,53&lt;=$CM8,$CL8&lt;&gt;"")</formula>
    </cfRule>
    <cfRule type="expression" dxfId="187" priority="367">
      <formula>AND(53&gt;=$CL8,53&lt;=$CN8,$CN8&lt;&gt;"")</formula>
    </cfRule>
    <cfRule type="expression" dxfId="186" priority="368">
      <formula>53&gt;$H$3</formula>
    </cfRule>
  </conditionalFormatting>
  <conditionalFormatting sqref="BK6">
    <cfRule type="expression" dxfId="185" priority="369">
      <formula>53&gt;$H$3</formula>
    </cfRule>
  </conditionalFormatting>
  <conditionalFormatting sqref="BK7">
    <cfRule type="expression" dxfId="184" priority="370">
      <formula>53&gt;$H$3</formula>
    </cfRule>
  </conditionalFormatting>
  <conditionalFormatting sqref="BK6:BK257">
    <cfRule type="expression" dxfId="183" priority="371">
      <formula>AND(TODAY()&gt;=BK6,TODAY()&lt;BK6+7)</formula>
    </cfRule>
  </conditionalFormatting>
  <conditionalFormatting sqref="BL8:BL257">
    <cfRule type="expression" dxfId="182" priority="372">
      <formula>AND(54&gt;=$CO8,54&lt;=$CP8,$CO8&lt;&gt;"")</formula>
    </cfRule>
    <cfRule type="expression" dxfId="181" priority="373">
      <formula>AND(54&gt;=$CL8,54&lt;=$CM8,$CL8&lt;&gt;"")</formula>
    </cfRule>
    <cfRule type="expression" dxfId="180" priority="374">
      <formula>AND(54&gt;=$CL8,54&lt;=$CN8,$CN8&lt;&gt;"")</formula>
    </cfRule>
    <cfRule type="expression" dxfId="179" priority="375">
      <formula>54&gt;$H$3</formula>
    </cfRule>
  </conditionalFormatting>
  <conditionalFormatting sqref="BL6">
    <cfRule type="expression" dxfId="178" priority="376">
      <formula>54&gt;$H$3</formula>
    </cfRule>
  </conditionalFormatting>
  <conditionalFormatting sqref="BL7">
    <cfRule type="expression" dxfId="177" priority="377">
      <formula>54&gt;$H$3</formula>
    </cfRule>
  </conditionalFormatting>
  <conditionalFormatting sqref="BL6:BL257">
    <cfRule type="expression" dxfId="176" priority="378">
      <formula>AND(TODAY()&gt;=BL6,TODAY()&lt;BL6+7)</formula>
    </cfRule>
  </conditionalFormatting>
  <conditionalFormatting sqref="BM8:BM257">
    <cfRule type="expression" dxfId="175" priority="379">
      <formula>AND(55&gt;=$CO8,55&lt;=$CP8,$CO8&lt;&gt;"")</formula>
    </cfRule>
    <cfRule type="expression" dxfId="174" priority="380">
      <formula>AND(55&gt;=$CL8,55&lt;=$CM8,$CL8&lt;&gt;"")</formula>
    </cfRule>
    <cfRule type="expression" dxfId="173" priority="381">
      <formula>AND(55&gt;=$CL8,55&lt;=$CN8,$CN8&lt;&gt;"")</formula>
    </cfRule>
    <cfRule type="expression" dxfId="172" priority="382">
      <formula>55&gt;$H$3</formula>
    </cfRule>
  </conditionalFormatting>
  <conditionalFormatting sqref="BM6">
    <cfRule type="expression" dxfId="171" priority="383">
      <formula>55&gt;$H$3</formula>
    </cfRule>
  </conditionalFormatting>
  <conditionalFormatting sqref="BM7">
    <cfRule type="expression" dxfId="170" priority="384">
      <formula>55&gt;$H$3</formula>
    </cfRule>
  </conditionalFormatting>
  <conditionalFormatting sqref="BM6:BM257">
    <cfRule type="expression" dxfId="169" priority="385">
      <formula>AND(TODAY()&gt;=BM6,TODAY()&lt;BM6+7)</formula>
    </cfRule>
  </conditionalFormatting>
  <conditionalFormatting sqref="BN8:BN257">
    <cfRule type="expression" dxfId="168" priority="386">
      <formula>AND(56&gt;=$CO8,56&lt;=$CP8,$CO8&lt;&gt;"")</formula>
    </cfRule>
    <cfRule type="expression" dxfId="167" priority="387">
      <formula>AND(56&gt;=$CL8,56&lt;=$CM8,$CL8&lt;&gt;"")</formula>
    </cfRule>
    <cfRule type="expression" dxfId="166" priority="388">
      <formula>AND(56&gt;=$CL8,56&lt;=$CN8,$CN8&lt;&gt;"")</formula>
    </cfRule>
    <cfRule type="expression" dxfId="165" priority="389">
      <formula>56&gt;$H$3</formula>
    </cfRule>
  </conditionalFormatting>
  <conditionalFormatting sqref="BN6">
    <cfRule type="expression" dxfId="164" priority="390">
      <formula>56&gt;$H$3</formula>
    </cfRule>
  </conditionalFormatting>
  <conditionalFormatting sqref="BN7">
    <cfRule type="expression" dxfId="163" priority="391">
      <formula>56&gt;$H$3</formula>
    </cfRule>
  </conditionalFormatting>
  <conditionalFormatting sqref="BN6:BN257">
    <cfRule type="expression" dxfId="162" priority="392">
      <formula>AND(TODAY()&gt;=BN6,TODAY()&lt;BN6+7)</formula>
    </cfRule>
  </conditionalFormatting>
  <conditionalFormatting sqref="BO8:BO257">
    <cfRule type="expression" dxfId="161" priority="393">
      <formula>AND(57&gt;=$CO8,57&lt;=$CP8,$CO8&lt;&gt;"")</formula>
    </cfRule>
    <cfRule type="expression" dxfId="160" priority="394">
      <formula>AND(57&gt;=$CL8,57&lt;=$CM8,$CL8&lt;&gt;"")</formula>
    </cfRule>
    <cfRule type="expression" dxfId="159" priority="395">
      <formula>AND(57&gt;=$CL8,57&lt;=$CN8,$CN8&lt;&gt;"")</formula>
    </cfRule>
    <cfRule type="expression" dxfId="158" priority="396">
      <formula>57&gt;$H$3</formula>
    </cfRule>
  </conditionalFormatting>
  <conditionalFormatting sqref="BO6">
    <cfRule type="expression" dxfId="157" priority="397">
      <formula>57&gt;$H$3</formula>
    </cfRule>
  </conditionalFormatting>
  <conditionalFormatting sqref="BO7">
    <cfRule type="expression" dxfId="156" priority="398">
      <formula>57&gt;$H$3</formula>
    </cfRule>
  </conditionalFormatting>
  <conditionalFormatting sqref="BO6:BO257">
    <cfRule type="expression" dxfId="155" priority="399">
      <formula>AND(TODAY()&gt;=BO6,TODAY()&lt;BO6+7)</formula>
    </cfRule>
  </conditionalFormatting>
  <conditionalFormatting sqref="BP8:BP257">
    <cfRule type="expression" dxfId="154" priority="400">
      <formula>AND(58&gt;=$CO8,58&lt;=$CP8,$CO8&lt;&gt;"")</formula>
    </cfRule>
    <cfRule type="expression" dxfId="153" priority="401">
      <formula>AND(58&gt;=$CL8,58&lt;=$CM8,$CL8&lt;&gt;"")</formula>
    </cfRule>
    <cfRule type="expression" dxfId="152" priority="402">
      <formula>AND(58&gt;=$CL8,58&lt;=$CN8,$CN8&lt;&gt;"")</formula>
    </cfRule>
    <cfRule type="expression" dxfId="151" priority="403">
      <formula>58&gt;$H$3</formula>
    </cfRule>
  </conditionalFormatting>
  <conditionalFormatting sqref="BP6">
    <cfRule type="expression" dxfId="150" priority="404">
      <formula>58&gt;$H$3</formula>
    </cfRule>
  </conditionalFormatting>
  <conditionalFormatting sqref="BP7">
    <cfRule type="expression" dxfId="149" priority="405">
      <formula>58&gt;$H$3</formula>
    </cfRule>
  </conditionalFormatting>
  <conditionalFormatting sqref="BP6:BP257">
    <cfRule type="expression" dxfId="148" priority="406">
      <formula>AND(TODAY()&gt;=BP6,TODAY()&lt;BP6+7)</formula>
    </cfRule>
  </conditionalFormatting>
  <conditionalFormatting sqref="BQ8:BQ257">
    <cfRule type="expression" dxfId="147" priority="407">
      <formula>AND(59&gt;=$CO8,59&lt;=$CP8,$CO8&lt;&gt;"")</formula>
    </cfRule>
    <cfRule type="expression" dxfId="146" priority="408">
      <formula>AND(59&gt;=$CL8,59&lt;=$CM8,$CL8&lt;&gt;"")</formula>
    </cfRule>
    <cfRule type="expression" dxfId="145" priority="409">
      <formula>AND(59&gt;=$CL8,59&lt;=$CN8,$CN8&lt;&gt;"")</formula>
    </cfRule>
    <cfRule type="expression" dxfId="144" priority="410">
      <formula>59&gt;$H$3</formula>
    </cfRule>
  </conditionalFormatting>
  <conditionalFormatting sqref="BQ6">
    <cfRule type="expression" dxfId="143" priority="411">
      <formula>59&gt;$H$3</formula>
    </cfRule>
  </conditionalFormatting>
  <conditionalFormatting sqref="BQ7">
    <cfRule type="expression" dxfId="142" priority="412">
      <formula>59&gt;$H$3</formula>
    </cfRule>
  </conditionalFormatting>
  <conditionalFormatting sqref="BQ6:BQ257">
    <cfRule type="expression" dxfId="141" priority="413">
      <formula>AND(TODAY()&gt;=BQ6,TODAY()&lt;BQ6+7)</formula>
    </cfRule>
  </conditionalFormatting>
  <conditionalFormatting sqref="BR8:BR257">
    <cfRule type="expression" dxfId="140" priority="414">
      <formula>AND(60&gt;=$CO8,60&lt;=$CP8,$CO8&lt;&gt;"")</formula>
    </cfRule>
    <cfRule type="expression" dxfId="139" priority="415">
      <formula>AND(60&gt;=$CL8,60&lt;=$CM8,$CL8&lt;&gt;"")</formula>
    </cfRule>
    <cfRule type="expression" dxfId="138" priority="416">
      <formula>AND(60&gt;=$CL8,60&lt;=$CN8,$CN8&lt;&gt;"")</formula>
    </cfRule>
    <cfRule type="expression" dxfId="137" priority="417">
      <formula>60&gt;$H$3</formula>
    </cfRule>
  </conditionalFormatting>
  <conditionalFormatting sqref="BR6">
    <cfRule type="expression" dxfId="136" priority="418">
      <formula>60&gt;$H$3</formula>
    </cfRule>
  </conditionalFormatting>
  <conditionalFormatting sqref="BR7">
    <cfRule type="expression" dxfId="135" priority="419">
      <formula>60&gt;$H$3</formula>
    </cfRule>
  </conditionalFormatting>
  <conditionalFormatting sqref="BR6:BR257">
    <cfRule type="expression" dxfId="134" priority="420">
      <formula>AND(TODAY()&gt;=BR6,TODAY()&lt;BR6+7)</formula>
    </cfRule>
  </conditionalFormatting>
  <conditionalFormatting sqref="BS8:BS257">
    <cfRule type="expression" dxfId="133" priority="421">
      <formula>AND(61&gt;=$CO8,61&lt;=$CP8,$CO8&lt;&gt;"")</formula>
    </cfRule>
    <cfRule type="expression" dxfId="132" priority="422">
      <formula>AND(61&gt;=$CL8,61&lt;=$CM8,$CL8&lt;&gt;"")</formula>
    </cfRule>
    <cfRule type="expression" dxfId="131" priority="423">
      <formula>AND(61&gt;=$CL8,61&lt;=$CN8,$CN8&lt;&gt;"")</formula>
    </cfRule>
    <cfRule type="expression" dxfId="130" priority="424">
      <formula>61&gt;$H$3</formula>
    </cfRule>
  </conditionalFormatting>
  <conditionalFormatting sqref="BS6">
    <cfRule type="expression" dxfId="129" priority="425">
      <formula>61&gt;$H$3</formula>
    </cfRule>
  </conditionalFormatting>
  <conditionalFormatting sqref="BS7">
    <cfRule type="expression" dxfId="128" priority="426">
      <formula>61&gt;$H$3</formula>
    </cfRule>
  </conditionalFormatting>
  <conditionalFormatting sqref="BS6:BS257">
    <cfRule type="expression" dxfId="127" priority="427">
      <formula>AND(TODAY()&gt;=BS6,TODAY()&lt;BS6+7)</formula>
    </cfRule>
  </conditionalFormatting>
  <conditionalFormatting sqref="BT8:BT257">
    <cfRule type="expression" dxfId="126" priority="428">
      <formula>AND(62&gt;=$CO8,62&lt;=$CP8,$CO8&lt;&gt;"")</formula>
    </cfRule>
    <cfRule type="expression" dxfId="125" priority="429">
      <formula>AND(62&gt;=$CL8,62&lt;=$CM8,$CL8&lt;&gt;"")</formula>
    </cfRule>
    <cfRule type="expression" dxfId="124" priority="430">
      <formula>AND(62&gt;=$CL8,62&lt;=$CN8,$CN8&lt;&gt;"")</formula>
    </cfRule>
    <cfRule type="expression" dxfId="123" priority="431">
      <formula>62&gt;$H$3</formula>
    </cfRule>
  </conditionalFormatting>
  <conditionalFormatting sqref="BT6">
    <cfRule type="expression" dxfId="122" priority="432">
      <formula>62&gt;$H$3</formula>
    </cfRule>
  </conditionalFormatting>
  <conditionalFormatting sqref="BT7">
    <cfRule type="expression" dxfId="121" priority="433">
      <formula>62&gt;$H$3</formula>
    </cfRule>
  </conditionalFormatting>
  <conditionalFormatting sqref="BT6:BT257">
    <cfRule type="expression" dxfId="120" priority="434">
      <formula>AND(TODAY()&gt;=BT6,TODAY()&lt;BT6+7)</formula>
    </cfRule>
  </conditionalFormatting>
  <conditionalFormatting sqref="BU8:BU257">
    <cfRule type="expression" dxfId="119" priority="435">
      <formula>AND(63&gt;=$CO8,63&lt;=$CP8,$CO8&lt;&gt;"")</formula>
    </cfRule>
    <cfRule type="expression" dxfId="118" priority="436">
      <formula>AND(63&gt;=$CL8,63&lt;=$CM8,$CL8&lt;&gt;"")</formula>
    </cfRule>
    <cfRule type="expression" dxfId="117" priority="437">
      <formula>AND(63&gt;=$CL8,63&lt;=$CN8,$CN8&lt;&gt;"")</formula>
    </cfRule>
    <cfRule type="expression" dxfId="116" priority="438">
      <formula>63&gt;$H$3</formula>
    </cfRule>
  </conditionalFormatting>
  <conditionalFormatting sqref="BU6">
    <cfRule type="expression" dxfId="115" priority="439">
      <formula>63&gt;$H$3</formula>
    </cfRule>
  </conditionalFormatting>
  <conditionalFormatting sqref="BU7">
    <cfRule type="expression" dxfId="114" priority="440">
      <formula>63&gt;$H$3</formula>
    </cfRule>
  </conditionalFormatting>
  <conditionalFormatting sqref="BU6:BU257">
    <cfRule type="expression" dxfId="113" priority="441">
      <formula>AND(TODAY()&gt;=BU6,TODAY()&lt;BU6+7)</formula>
    </cfRule>
  </conditionalFormatting>
  <conditionalFormatting sqref="BV8:BV257">
    <cfRule type="expression" dxfId="112" priority="442">
      <formula>AND(64&gt;=$CO8,64&lt;=$CP8,$CO8&lt;&gt;"")</formula>
    </cfRule>
    <cfRule type="expression" dxfId="111" priority="443">
      <formula>AND(64&gt;=$CL8,64&lt;=$CM8,$CL8&lt;&gt;"")</formula>
    </cfRule>
    <cfRule type="expression" dxfId="110" priority="444">
      <formula>AND(64&gt;=$CL8,64&lt;=$CN8,$CN8&lt;&gt;"")</formula>
    </cfRule>
    <cfRule type="expression" dxfId="109" priority="445">
      <formula>64&gt;$H$3</formula>
    </cfRule>
  </conditionalFormatting>
  <conditionalFormatting sqref="BV6">
    <cfRule type="expression" dxfId="108" priority="446">
      <formula>64&gt;$H$3</formula>
    </cfRule>
  </conditionalFormatting>
  <conditionalFormatting sqref="BV7">
    <cfRule type="expression" dxfId="107" priority="447">
      <formula>64&gt;$H$3</formula>
    </cfRule>
  </conditionalFormatting>
  <conditionalFormatting sqref="BV6:BV257">
    <cfRule type="expression" dxfId="106" priority="448">
      <formula>AND(TODAY()&gt;=BV6,TODAY()&lt;BV6+7)</formula>
    </cfRule>
  </conditionalFormatting>
  <conditionalFormatting sqref="BW8:BW257">
    <cfRule type="expression" dxfId="105" priority="449">
      <formula>AND(65&gt;=$CO8,65&lt;=$CP8,$CO8&lt;&gt;"")</formula>
    </cfRule>
    <cfRule type="expression" dxfId="104" priority="450">
      <formula>AND(65&gt;=$CL8,65&lt;=$CM8,$CL8&lt;&gt;"")</formula>
    </cfRule>
    <cfRule type="expression" dxfId="103" priority="451">
      <formula>AND(65&gt;=$CL8,65&lt;=$CN8,$CN8&lt;&gt;"")</formula>
    </cfRule>
    <cfRule type="expression" dxfId="102" priority="452">
      <formula>65&gt;$H$3</formula>
    </cfRule>
  </conditionalFormatting>
  <conditionalFormatting sqref="BW6">
    <cfRule type="expression" dxfId="101" priority="453">
      <formula>65&gt;$H$3</formula>
    </cfRule>
  </conditionalFormatting>
  <conditionalFormatting sqref="BW7">
    <cfRule type="expression" dxfId="100" priority="454">
      <formula>65&gt;$H$3</formula>
    </cfRule>
  </conditionalFormatting>
  <conditionalFormatting sqref="BW6:BW257">
    <cfRule type="expression" dxfId="99" priority="455">
      <formula>AND(TODAY()&gt;=BW6,TODAY()&lt;BW6+7)</formula>
    </cfRule>
  </conditionalFormatting>
  <conditionalFormatting sqref="BX8:BX257">
    <cfRule type="expression" dxfId="98" priority="456">
      <formula>AND(66&gt;=$CO8,66&lt;=$CP8,$CO8&lt;&gt;"")</formula>
    </cfRule>
    <cfRule type="expression" dxfId="97" priority="457">
      <formula>AND(66&gt;=$CL8,66&lt;=$CM8,$CL8&lt;&gt;"")</formula>
    </cfRule>
    <cfRule type="expression" dxfId="96" priority="458">
      <formula>AND(66&gt;=$CL8,66&lt;=$CN8,$CN8&lt;&gt;"")</formula>
    </cfRule>
    <cfRule type="expression" dxfId="95" priority="459">
      <formula>66&gt;$H$3</formula>
    </cfRule>
  </conditionalFormatting>
  <conditionalFormatting sqref="BX6">
    <cfRule type="expression" dxfId="94" priority="460">
      <formula>66&gt;$H$3</formula>
    </cfRule>
  </conditionalFormatting>
  <conditionalFormatting sqref="BX7">
    <cfRule type="expression" dxfId="93" priority="461">
      <formula>66&gt;$H$3</formula>
    </cfRule>
  </conditionalFormatting>
  <conditionalFormatting sqref="BX6:BX257">
    <cfRule type="expression" dxfId="92" priority="462">
      <formula>AND(TODAY()&gt;=BX6,TODAY()&lt;BX6+7)</formula>
    </cfRule>
  </conditionalFormatting>
  <conditionalFormatting sqref="BY8:BY257">
    <cfRule type="expression" dxfId="91" priority="463">
      <formula>AND(67&gt;=$CO8,67&lt;=$CP8,$CO8&lt;&gt;"")</formula>
    </cfRule>
    <cfRule type="expression" dxfId="90" priority="464">
      <formula>AND(67&gt;=$CL8,67&lt;=$CM8,$CL8&lt;&gt;"")</formula>
    </cfRule>
    <cfRule type="expression" dxfId="89" priority="465">
      <formula>AND(67&gt;=$CL8,67&lt;=$CN8,$CN8&lt;&gt;"")</formula>
    </cfRule>
    <cfRule type="expression" dxfId="88" priority="466">
      <formula>67&gt;$H$3</formula>
    </cfRule>
  </conditionalFormatting>
  <conditionalFormatting sqref="BY6">
    <cfRule type="expression" dxfId="87" priority="467">
      <formula>67&gt;$H$3</formula>
    </cfRule>
  </conditionalFormatting>
  <conditionalFormatting sqref="BY7">
    <cfRule type="expression" dxfId="86" priority="468">
      <formula>67&gt;$H$3</formula>
    </cfRule>
  </conditionalFormatting>
  <conditionalFormatting sqref="BY6:BY257">
    <cfRule type="expression" dxfId="85" priority="469">
      <formula>AND(TODAY()&gt;=BY6,TODAY()&lt;BY6+7)</formula>
    </cfRule>
  </conditionalFormatting>
  <conditionalFormatting sqref="BZ8:BZ257">
    <cfRule type="expression" dxfId="84" priority="470">
      <formula>AND(68&gt;=$CO8,68&lt;=$CP8,$CO8&lt;&gt;"")</formula>
    </cfRule>
    <cfRule type="expression" dxfId="83" priority="471">
      <formula>AND(68&gt;=$CL8,68&lt;=$CM8,$CL8&lt;&gt;"")</formula>
    </cfRule>
    <cfRule type="expression" dxfId="82" priority="472">
      <formula>AND(68&gt;=$CL8,68&lt;=$CN8,$CN8&lt;&gt;"")</formula>
    </cfRule>
    <cfRule type="expression" dxfId="81" priority="473">
      <formula>68&gt;$H$3</formula>
    </cfRule>
  </conditionalFormatting>
  <conditionalFormatting sqref="BZ6">
    <cfRule type="expression" dxfId="80" priority="474">
      <formula>68&gt;$H$3</formula>
    </cfRule>
  </conditionalFormatting>
  <conditionalFormatting sqref="BZ7">
    <cfRule type="expression" dxfId="79" priority="475">
      <formula>68&gt;$H$3</formula>
    </cfRule>
  </conditionalFormatting>
  <conditionalFormatting sqref="BZ6:BZ257">
    <cfRule type="expression" dxfId="78" priority="476">
      <formula>AND(TODAY()&gt;=BZ6,TODAY()&lt;BZ6+7)</formula>
    </cfRule>
  </conditionalFormatting>
  <conditionalFormatting sqref="CA8:CA257">
    <cfRule type="expression" dxfId="77" priority="477">
      <formula>AND(69&gt;=$CO8,69&lt;=$CP8,$CO8&lt;&gt;"")</formula>
    </cfRule>
    <cfRule type="expression" dxfId="76" priority="478">
      <formula>AND(69&gt;=$CL8,69&lt;=$CM8,$CL8&lt;&gt;"")</formula>
    </cfRule>
    <cfRule type="expression" dxfId="75" priority="479">
      <formula>AND(69&gt;=$CL8,69&lt;=$CN8,$CN8&lt;&gt;"")</formula>
    </cfRule>
    <cfRule type="expression" dxfId="74" priority="480">
      <formula>69&gt;$H$3</formula>
    </cfRule>
  </conditionalFormatting>
  <conditionalFormatting sqref="CA6">
    <cfRule type="expression" dxfId="73" priority="481">
      <formula>69&gt;$H$3</formula>
    </cfRule>
  </conditionalFormatting>
  <conditionalFormatting sqref="CA7">
    <cfRule type="expression" dxfId="72" priority="482">
      <formula>69&gt;$H$3</formula>
    </cfRule>
  </conditionalFormatting>
  <conditionalFormatting sqref="CA6:CA257">
    <cfRule type="expression" dxfId="71" priority="483">
      <formula>AND(TODAY()&gt;=CA6,TODAY()&lt;CA6+7)</formula>
    </cfRule>
  </conditionalFormatting>
  <conditionalFormatting sqref="CB8:CB257">
    <cfRule type="expression" dxfId="70" priority="484">
      <formula>AND(70&gt;=$CO8,70&lt;=$CP8,$CO8&lt;&gt;"")</formula>
    </cfRule>
    <cfRule type="expression" dxfId="69" priority="485">
      <formula>AND(70&gt;=$CL8,70&lt;=$CM8,$CL8&lt;&gt;"")</formula>
    </cfRule>
    <cfRule type="expression" dxfId="68" priority="486">
      <formula>AND(70&gt;=$CL8,70&lt;=$CN8,$CN8&lt;&gt;"")</formula>
    </cfRule>
    <cfRule type="expression" dxfId="67" priority="487">
      <formula>70&gt;$H$3</formula>
    </cfRule>
  </conditionalFormatting>
  <conditionalFormatting sqref="CB6">
    <cfRule type="expression" dxfId="66" priority="488">
      <formula>70&gt;$H$3</formula>
    </cfRule>
  </conditionalFormatting>
  <conditionalFormatting sqref="CB7">
    <cfRule type="expression" dxfId="65" priority="489">
      <formula>70&gt;$H$3</formula>
    </cfRule>
  </conditionalFormatting>
  <conditionalFormatting sqref="CB6:CB257">
    <cfRule type="expression" dxfId="64" priority="490">
      <formula>AND(TODAY()&gt;=CB6,TODAY()&lt;CB6+7)</formula>
    </cfRule>
  </conditionalFormatting>
  <conditionalFormatting sqref="CC8:CC257">
    <cfRule type="expression" dxfId="63" priority="491">
      <formula>AND(71&gt;=$CO8,71&lt;=$CP8,$CO8&lt;&gt;"")</formula>
    </cfRule>
    <cfRule type="expression" dxfId="62" priority="492">
      <formula>AND(71&gt;=$CL8,71&lt;=$CM8,$CL8&lt;&gt;"")</formula>
    </cfRule>
    <cfRule type="expression" dxfId="61" priority="493">
      <formula>AND(71&gt;=$CL8,71&lt;=$CN8,$CN8&lt;&gt;"")</formula>
    </cfRule>
    <cfRule type="expression" dxfId="60" priority="494">
      <formula>71&gt;$H$3</formula>
    </cfRule>
  </conditionalFormatting>
  <conditionalFormatting sqref="CC6">
    <cfRule type="expression" dxfId="59" priority="495">
      <formula>71&gt;$H$3</formula>
    </cfRule>
  </conditionalFormatting>
  <conditionalFormatting sqref="CC7">
    <cfRule type="expression" dxfId="58" priority="496">
      <formula>71&gt;$H$3</formula>
    </cfRule>
  </conditionalFormatting>
  <conditionalFormatting sqref="CC6:CC257">
    <cfRule type="expression" dxfId="57" priority="497">
      <formula>AND(TODAY()&gt;=CC6,TODAY()&lt;CC6+7)</formula>
    </cfRule>
  </conditionalFormatting>
  <conditionalFormatting sqref="CD8:CD257">
    <cfRule type="expression" dxfId="56" priority="498">
      <formula>AND(72&gt;=$CO8,72&lt;=$CP8,$CO8&lt;&gt;"")</formula>
    </cfRule>
    <cfRule type="expression" dxfId="55" priority="499">
      <formula>AND(72&gt;=$CL8,72&lt;=$CM8,$CL8&lt;&gt;"")</formula>
    </cfRule>
    <cfRule type="expression" dxfId="54" priority="500">
      <formula>AND(72&gt;=$CL8,72&lt;=$CN8,$CN8&lt;&gt;"")</formula>
    </cfRule>
    <cfRule type="expression" dxfId="53" priority="501">
      <formula>72&gt;$H$3</formula>
    </cfRule>
  </conditionalFormatting>
  <conditionalFormatting sqref="CD6">
    <cfRule type="expression" dxfId="52" priority="502">
      <formula>72&gt;$H$3</formula>
    </cfRule>
  </conditionalFormatting>
  <conditionalFormatting sqref="CD7">
    <cfRule type="expression" dxfId="51" priority="503">
      <formula>72&gt;$H$3</formula>
    </cfRule>
  </conditionalFormatting>
  <conditionalFormatting sqref="CD6:CD257">
    <cfRule type="expression" dxfId="50" priority="504">
      <formula>AND(TODAY()&gt;=CD6,TODAY()&lt;CD6+7)</formula>
    </cfRule>
  </conditionalFormatting>
  <conditionalFormatting sqref="CE8:CE257">
    <cfRule type="expression" dxfId="49" priority="505">
      <formula>AND(73&gt;=$CO8,73&lt;=$CP8,$CO8&lt;&gt;"")</formula>
    </cfRule>
    <cfRule type="expression" dxfId="48" priority="506">
      <formula>AND(73&gt;=$CL8,73&lt;=$CM8,$CL8&lt;&gt;"")</formula>
    </cfRule>
    <cfRule type="expression" dxfId="47" priority="507">
      <formula>AND(73&gt;=$CL8,73&lt;=$CN8,$CN8&lt;&gt;"")</formula>
    </cfRule>
    <cfRule type="expression" dxfId="46" priority="508">
      <formula>73&gt;$H$3</formula>
    </cfRule>
  </conditionalFormatting>
  <conditionalFormatting sqref="CE6">
    <cfRule type="expression" dxfId="45" priority="509">
      <formula>73&gt;$H$3</formula>
    </cfRule>
  </conditionalFormatting>
  <conditionalFormatting sqref="CE7">
    <cfRule type="expression" dxfId="44" priority="510">
      <formula>73&gt;$H$3</formula>
    </cfRule>
  </conditionalFormatting>
  <conditionalFormatting sqref="CE6:CE257">
    <cfRule type="expression" dxfId="43" priority="511">
      <formula>AND(TODAY()&gt;=CE6,TODAY()&lt;CE6+7)</formula>
    </cfRule>
  </conditionalFormatting>
  <conditionalFormatting sqref="CF8:CF257">
    <cfRule type="expression" dxfId="42" priority="512">
      <formula>AND(74&gt;=$CO8,74&lt;=$CP8,$CO8&lt;&gt;"")</formula>
    </cfRule>
    <cfRule type="expression" dxfId="41" priority="513">
      <formula>AND(74&gt;=$CL8,74&lt;=$CM8,$CL8&lt;&gt;"")</formula>
    </cfRule>
    <cfRule type="expression" dxfId="40" priority="514">
      <formula>AND(74&gt;=$CL8,74&lt;=$CN8,$CN8&lt;&gt;"")</formula>
    </cfRule>
    <cfRule type="expression" dxfId="39" priority="515">
      <formula>74&gt;$H$3</formula>
    </cfRule>
  </conditionalFormatting>
  <conditionalFormatting sqref="CF6">
    <cfRule type="expression" dxfId="38" priority="516">
      <formula>74&gt;$H$3</formula>
    </cfRule>
  </conditionalFormatting>
  <conditionalFormatting sqref="CF7">
    <cfRule type="expression" dxfId="37" priority="517">
      <formula>74&gt;$H$3</formula>
    </cfRule>
  </conditionalFormatting>
  <conditionalFormatting sqref="CF6:CF257">
    <cfRule type="expression" dxfId="36" priority="518">
      <formula>AND(TODAY()&gt;=CF6,TODAY()&lt;CF6+7)</formula>
    </cfRule>
  </conditionalFormatting>
  <conditionalFormatting sqref="CG8:CG257">
    <cfRule type="expression" dxfId="35" priority="519">
      <formula>AND(75&gt;=$CO8,75&lt;=$CP8,$CO8&lt;&gt;"")</formula>
    </cfRule>
    <cfRule type="expression" dxfId="34" priority="520">
      <formula>AND(75&gt;=$CL8,75&lt;=$CM8,$CL8&lt;&gt;"")</formula>
    </cfRule>
    <cfRule type="expression" dxfId="33" priority="521">
      <formula>AND(75&gt;=$CL8,75&lt;=$CN8,$CN8&lt;&gt;"")</formula>
    </cfRule>
    <cfRule type="expression" dxfId="32" priority="522">
      <formula>75&gt;$H$3</formula>
    </cfRule>
  </conditionalFormatting>
  <conditionalFormatting sqref="CG6">
    <cfRule type="expression" dxfId="31" priority="523">
      <formula>75&gt;$H$3</formula>
    </cfRule>
  </conditionalFormatting>
  <conditionalFormatting sqref="CG7">
    <cfRule type="expression" dxfId="30" priority="524">
      <formula>75&gt;$H$3</formula>
    </cfRule>
  </conditionalFormatting>
  <conditionalFormatting sqref="CG6:CG257">
    <cfRule type="expression" dxfId="29" priority="525">
      <formula>AND(TODAY()&gt;=CG6,TODAY()&lt;CG6+7)</formula>
    </cfRule>
  </conditionalFormatting>
  <conditionalFormatting sqref="CH8:CH257">
    <cfRule type="expression" dxfId="28" priority="526">
      <formula>AND(76&gt;=$CO8,76&lt;=$CP8,$CO8&lt;&gt;"")</formula>
    </cfRule>
    <cfRule type="expression" dxfId="27" priority="527">
      <formula>AND(76&gt;=$CL8,76&lt;=$CM8,$CL8&lt;&gt;"")</formula>
    </cfRule>
    <cfRule type="expression" dxfId="26" priority="528">
      <formula>AND(76&gt;=$CL8,76&lt;=$CN8,$CN8&lt;&gt;"")</formula>
    </cfRule>
    <cfRule type="expression" dxfId="25" priority="529">
      <formula>76&gt;$H$3</formula>
    </cfRule>
  </conditionalFormatting>
  <conditionalFormatting sqref="CH6">
    <cfRule type="expression" dxfId="24" priority="530">
      <formula>76&gt;$H$3</formula>
    </cfRule>
  </conditionalFormatting>
  <conditionalFormatting sqref="CH7">
    <cfRule type="expression" dxfId="23" priority="531">
      <formula>76&gt;$H$3</formula>
    </cfRule>
  </conditionalFormatting>
  <conditionalFormatting sqref="CH6:CH257">
    <cfRule type="expression" dxfId="22" priority="532">
      <formula>AND(TODAY()&gt;=CH6,TODAY()&lt;CH6+7)</formula>
    </cfRule>
  </conditionalFormatting>
  <conditionalFormatting sqref="CI8:CI257">
    <cfRule type="expression" dxfId="21" priority="533">
      <formula>AND(77&gt;=$CO8,77&lt;=$CP8,$CO8&lt;&gt;"")</formula>
    </cfRule>
    <cfRule type="expression" dxfId="20" priority="534">
      <formula>AND(77&gt;=$CL8,77&lt;=$CM8,$CL8&lt;&gt;"")</formula>
    </cfRule>
    <cfRule type="expression" dxfId="19" priority="535">
      <formula>AND(77&gt;=$CL8,77&lt;=$CN8,$CN8&lt;&gt;"")</formula>
    </cfRule>
    <cfRule type="expression" dxfId="18" priority="536">
      <formula>77&gt;$H$3</formula>
    </cfRule>
  </conditionalFormatting>
  <conditionalFormatting sqref="CI6">
    <cfRule type="expression" dxfId="17" priority="537">
      <formula>77&gt;$H$3</formula>
    </cfRule>
  </conditionalFormatting>
  <conditionalFormatting sqref="CI7">
    <cfRule type="expression" dxfId="16" priority="538">
      <formula>77&gt;$H$3</formula>
    </cfRule>
  </conditionalFormatting>
  <conditionalFormatting sqref="CI6:CI257">
    <cfRule type="expression" dxfId="15" priority="539">
      <formula>AND(TODAY()&gt;=CI6,TODAY()&lt;CI6+7)</formula>
    </cfRule>
  </conditionalFormatting>
  <conditionalFormatting sqref="CJ8:CJ257">
    <cfRule type="expression" dxfId="14" priority="540">
      <formula>AND(78&gt;=$CO8,78&lt;=$CP8,$CO8&lt;&gt;"")</formula>
    </cfRule>
    <cfRule type="expression" dxfId="13" priority="541">
      <formula>AND(78&gt;=$CL8,78&lt;=$CM8,$CL8&lt;&gt;"")</formula>
    </cfRule>
    <cfRule type="expression" dxfId="12" priority="542">
      <formula>AND(78&gt;=$CL8,78&lt;=$CN8,$CN8&lt;&gt;"")</formula>
    </cfRule>
    <cfRule type="expression" dxfId="11" priority="543">
      <formula>78&gt;$H$3</formula>
    </cfRule>
  </conditionalFormatting>
  <conditionalFormatting sqref="CJ6">
    <cfRule type="expression" dxfId="10" priority="544">
      <formula>78&gt;$H$3</formula>
    </cfRule>
  </conditionalFormatting>
  <conditionalFormatting sqref="CJ7">
    <cfRule type="expression" dxfId="9" priority="545">
      <formula>78&gt;$H$3</formula>
    </cfRule>
  </conditionalFormatting>
  <conditionalFormatting sqref="CJ6:CJ257">
    <cfRule type="expression" dxfId="8" priority="546">
      <formula>AND(TODAY()&gt;=CJ6,TODAY()&lt;CJ6+7)</formula>
    </cfRule>
  </conditionalFormatting>
  <conditionalFormatting sqref="D8:D257">
    <cfRule type="expression" dxfId="7" priority="547">
      <formula>$CQ8&gt;0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6"/>
  <sheetViews>
    <sheetView showGridLines="0" workbookViewId="0">
      <pane ySplit="5" topLeftCell="A6" activePane="bottomLeft" state="frozen"/>
      <selection pane="bottomLeft" sqref="A1:P2"/>
    </sheetView>
  </sheetViews>
  <sheetFormatPr defaultRowHeight="15"/>
  <cols>
    <col min="1" max="1" width="6" customWidth="1"/>
    <col min="2" max="2" width="8" customWidth="1"/>
    <col min="3" max="3" width="14" customWidth="1"/>
    <col min="4" max="4" width="34" customWidth="1"/>
    <col min="5" max="5" width="16" customWidth="1"/>
    <col min="6" max="6" width="14" customWidth="1"/>
    <col min="7" max="8" width="12" customWidth="1"/>
    <col min="9" max="10" width="14" customWidth="1"/>
    <col min="11" max="11" width="11" customWidth="1"/>
    <col min="12" max="12" width="12" customWidth="1"/>
    <col min="13" max="13" width="10" customWidth="1"/>
    <col min="14" max="14" width="8" customWidth="1"/>
    <col min="15" max="15" width="16" customWidth="1"/>
    <col min="16" max="16" width="26" customWidth="1"/>
  </cols>
  <sheetData>
    <row r="1" spans="1:16" ht="27.95" customHeight="1">
      <c r="A1" s="33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8.1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1.95" customHeight="1">
      <c r="A3" s="34" t="s">
        <v>31</v>
      </c>
      <c r="B3" s="32"/>
      <c r="C3" s="32"/>
      <c r="D3" s="32"/>
    </row>
    <row r="4" spans="1:16">
      <c r="A4" s="19" t="s">
        <v>32</v>
      </c>
      <c r="B4" s="20" t="s">
        <v>33</v>
      </c>
    </row>
    <row r="5" spans="1:16">
      <c r="A5" s="19" t="s">
        <v>34</v>
      </c>
      <c r="B5" s="20" t="s">
        <v>35</v>
      </c>
    </row>
    <row r="6" spans="1:16" ht="38.1" customHeight="1">
      <c r="A6" s="10" t="s">
        <v>14</v>
      </c>
      <c r="B6" s="21" t="s">
        <v>15</v>
      </c>
      <c r="C6" s="10" t="s">
        <v>16</v>
      </c>
      <c r="D6" s="10" t="s">
        <v>36</v>
      </c>
      <c r="E6" s="10" t="s">
        <v>18</v>
      </c>
      <c r="F6" s="10" t="s">
        <v>19</v>
      </c>
      <c r="G6" s="10" t="s">
        <v>20</v>
      </c>
      <c r="H6" s="10" t="s">
        <v>21</v>
      </c>
      <c r="I6" s="10" t="s">
        <v>37</v>
      </c>
      <c r="J6" s="10" t="s">
        <v>38</v>
      </c>
      <c r="K6" s="10" t="s">
        <v>39</v>
      </c>
      <c r="L6" s="10" t="s">
        <v>23</v>
      </c>
      <c r="M6" s="10" t="s">
        <v>40</v>
      </c>
      <c r="N6" s="10" t="s">
        <v>41</v>
      </c>
      <c r="O6" s="10" t="s">
        <v>42</v>
      </c>
      <c r="P6" s="10" t="s">
        <v>43</v>
      </c>
    </row>
    <row r="7" spans="1:16" ht="21.95" customHeight="1">
      <c r="A7" s="22">
        <v>1</v>
      </c>
      <c r="B7" s="23" t="s">
        <v>44</v>
      </c>
      <c r="C7" s="14" t="s">
        <v>45</v>
      </c>
      <c r="D7" s="15" t="s">
        <v>46</v>
      </c>
      <c r="E7" s="14" t="s">
        <v>47</v>
      </c>
      <c r="F7" s="14" t="s">
        <v>48</v>
      </c>
      <c r="G7" s="24">
        <f>DATE(2026,1,5)</f>
        <v>46027</v>
      </c>
      <c r="H7" s="24">
        <f>DATE(2026,1,9)</f>
        <v>46031</v>
      </c>
      <c r="I7" s="24">
        <f>DATE(2026,1,5)</f>
        <v>46027</v>
      </c>
      <c r="J7" s="24">
        <f>DATE(2026,1,9)</f>
        <v>46031</v>
      </c>
      <c r="K7" s="17">
        <v>0.5</v>
      </c>
      <c r="L7" s="14" t="s">
        <v>49</v>
      </c>
      <c r="M7" s="14" t="s">
        <v>50</v>
      </c>
      <c r="N7" s="14" t="s">
        <v>51</v>
      </c>
      <c r="O7" s="14"/>
      <c r="P7" s="15"/>
    </row>
    <row r="8" spans="1:16" ht="21.95" customHeight="1">
      <c r="A8" s="14">
        <v>2</v>
      </c>
      <c r="B8" s="14" t="s">
        <v>52</v>
      </c>
      <c r="C8" s="14" t="s">
        <v>53</v>
      </c>
      <c r="D8" s="15" t="s">
        <v>54</v>
      </c>
      <c r="E8" s="14" t="s">
        <v>47</v>
      </c>
      <c r="F8" s="14" t="s">
        <v>48</v>
      </c>
      <c r="G8" s="24">
        <f>DATE(2026,1,12)</f>
        <v>46034</v>
      </c>
      <c r="H8" s="24">
        <f>DATE(2026,1,23)</f>
        <v>46045</v>
      </c>
      <c r="I8" s="24">
        <f>DATE(2026,1,12)</f>
        <v>46034</v>
      </c>
      <c r="J8" s="24">
        <f>DATE(2026,1,23)</f>
        <v>46045</v>
      </c>
      <c r="K8" s="17">
        <v>0</v>
      </c>
      <c r="L8" s="14" t="s">
        <v>55</v>
      </c>
      <c r="M8" s="14" t="s">
        <v>50</v>
      </c>
      <c r="N8" s="14" t="s">
        <v>56</v>
      </c>
      <c r="O8" s="14" t="s">
        <v>57</v>
      </c>
      <c r="P8" s="15"/>
    </row>
    <row r="9" spans="1:16" ht="21.95" customHeight="1">
      <c r="A9" s="14">
        <v>3</v>
      </c>
      <c r="B9" s="14" t="s">
        <v>58</v>
      </c>
      <c r="C9" s="14" t="s">
        <v>59</v>
      </c>
      <c r="D9" s="15" t="s">
        <v>60</v>
      </c>
      <c r="E9" s="14" t="s">
        <v>61</v>
      </c>
      <c r="F9" s="14" t="s">
        <v>59</v>
      </c>
      <c r="G9" s="24">
        <f>DATE(2026,1,26)</f>
        <v>46048</v>
      </c>
      <c r="H9" s="24">
        <f>DATE(2026,2,13)</f>
        <v>46066</v>
      </c>
      <c r="I9" s="24">
        <f>DATE(2026,1,26)</f>
        <v>46048</v>
      </c>
      <c r="J9" s="24">
        <f>DATE(2026,2,13)</f>
        <v>46066</v>
      </c>
      <c r="K9" s="17">
        <v>0</v>
      </c>
      <c r="L9" s="14" t="s">
        <v>55</v>
      </c>
      <c r="M9" s="14" t="s">
        <v>62</v>
      </c>
      <c r="N9" s="14" t="s">
        <v>51</v>
      </c>
      <c r="O9" s="14" t="s">
        <v>63</v>
      </c>
      <c r="P9" s="15"/>
    </row>
    <row r="10" spans="1:16" ht="21.95" customHeight="1">
      <c r="A10" s="14">
        <v>4</v>
      </c>
      <c r="B10" s="14" t="s">
        <v>64</v>
      </c>
      <c r="C10" s="14" t="s">
        <v>65</v>
      </c>
      <c r="D10" s="15" t="s">
        <v>66</v>
      </c>
      <c r="E10" s="14" t="s">
        <v>67</v>
      </c>
      <c r="F10" s="14" t="s">
        <v>68</v>
      </c>
      <c r="G10" s="24">
        <f>DATE(2026,2,16)</f>
        <v>46069</v>
      </c>
      <c r="H10" s="24">
        <f>DATE(2026,3,27)</f>
        <v>46108</v>
      </c>
      <c r="I10" s="24">
        <f>DATE(2026,2,16)</f>
        <v>46069</v>
      </c>
      <c r="J10" s="24">
        <f>DATE(2026,3,27)</f>
        <v>46108</v>
      </c>
      <c r="K10" s="17">
        <v>0</v>
      </c>
      <c r="L10" s="14" t="s">
        <v>55</v>
      </c>
      <c r="M10" s="14" t="s">
        <v>69</v>
      </c>
      <c r="N10" s="14" t="s">
        <v>56</v>
      </c>
      <c r="O10" s="14" t="s">
        <v>70</v>
      </c>
      <c r="P10" s="15"/>
    </row>
    <row r="11" spans="1:16" ht="21.95" customHeight="1">
      <c r="A11" s="14">
        <v>5</v>
      </c>
      <c r="B11" s="14" t="s">
        <v>71</v>
      </c>
      <c r="C11" s="14" t="s">
        <v>72</v>
      </c>
      <c r="D11" s="15" t="s">
        <v>73</v>
      </c>
      <c r="E11" s="14" t="s">
        <v>74</v>
      </c>
      <c r="F11" s="14" t="s">
        <v>75</v>
      </c>
      <c r="G11" s="24">
        <f>DATE(2026,3,30)</f>
        <v>46111</v>
      </c>
      <c r="H11" s="24">
        <f>DATE(2026,4,17)</f>
        <v>46129</v>
      </c>
      <c r="I11" s="24">
        <f>DATE(2026,3,30)</f>
        <v>46111</v>
      </c>
      <c r="J11" s="24">
        <f>DATE(2026,4,17)</f>
        <v>46129</v>
      </c>
      <c r="K11" s="17">
        <v>0</v>
      </c>
      <c r="L11" s="14" t="s">
        <v>55</v>
      </c>
      <c r="M11" s="14" t="s">
        <v>50</v>
      </c>
      <c r="N11" s="14" t="s">
        <v>76</v>
      </c>
      <c r="O11" s="14" t="s">
        <v>77</v>
      </c>
      <c r="P11" s="15"/>
    </row>
    <row r="12" spans="1:16" ht="21.95" customHeight="1">
      <c r="A12" s="14">
        <v>6</v>
      </c>
      <c r="B12" s="14" t="s">
        <v>78</v>
      </c>
      <c r="C12" s="14" t="s">
        <v>79</v>
      </c>
      <c r="D12" s="15" t="s">
        <v>80</v>
      </c>
      <c r="E12" s="14" t="s">
        <v>47</v>
      </c>
      <c r="F12" s="14" t="s">
        <v>81</v>
      </c>
      <c r="G12" s="24">
        <f>DATE(2026,4,20)</f>
        <v>46132</v>
      </c>
      <c r="H12" s="24">
        <f>DATE(2026,4,24)</f>
        <v>46136</v>
      </c>
      <c r="I12" s="24">
        <f>DATE(2026,4,20)</f>
        <v>46132</v>
      </c>
      <c r="J12" s="24">
        <f>DATE(2026,4,24)</f>
        <v>46136</v>
      </c>
      <c r="K12" s="17">
        <v>0</v>
      </c>
      <c r="L12" s="14" t="s">
        <v>55</v>
      </c>
      <c r="M12" s="14" t="s">
        <v>69</v>
      </c>
      <c r="N12" s="14" t="s">
        <v>56</v>
      </c>
      <c r="O12" s="14" t="s">
        <v>82</v>
      </c>
      <c r="P12" s="15"/>
    </row>
    <row r="13" spans="1:16" ht="21.95" customHeight="1">
      <c r="A13" s="14"/>
      <c r="B13" s="14"/>
      <c r="C13" s="14"/>
      <c r="D13" s="15"/>
      <c r="E13" s="14"/>
      <c r="F13" s="14"/>
      <c r="G13" s="24"/>
      <c r="H13" s="24"/>
      <c r="I13" s="24"/>
      <c r="J13" s="24"/>
      <c r="K13" s="17"/>
      <c r="L13" s="14"/>
      <c r="M13" s="14"/>
      <c r="N13" s="14"/>
      <c r="O13" s="14"/>
      <c r="P13" s="15"/>
    </row>
    <row r="14" spans="1:16" ht="21.95" customHeight="1">
      <c r="A14" s="14"/>
      <c r="B14" s="14"/>
      <c r="C14" s="14"/>
      <c r="D14" s="15"/>
      <c r="E14" s="14"/>
      <c r="F14" s="14"/>
      <c r="G14" s="24"/>
      <c r="H14" s="24"/>
      <c r="I14" s="24"/>
      <c r="J14" s="24"/>
      <c r="K14" s="17"/>
      <c r="L14" s="14"/>
      <c r="M14" s="14"/>
      <c r="N14" s="14"/>
      <c r="O14" s="14"/>
      <c r="P14" s="15"/>
    </row>
    <row r="15" spans="1:16" ht="21.95" customHeight="1">
      <c r="A15" s="14"/>
      <c r="B15" s="14"/>
      <c r="C15" s="14"/>
      <c r="D15" s="15"/>
      <c r="E15" s="14"/>
      <c r="F15" s="14"/>
      <c r="G15" s="24"/>
      <c r="H15" s="24"/>
      <c r="I15" s="24"/>
      <c r="J15" s="24"/>
      <c r="K15" s="17"/>
      <c r="L15" s="14"/>
      <c r="M15" s="14"/>
      <c r="N15" s="14"/>
      <c r="O15" s="14"/>
      <c r="P15" s="15"/>
    </row>
    <row r="16" spans="1:16" ht="21.95" customHeight="1">
      <c r="A16" s="14"/>
      <c r="B16" s="14"/>
      <c r="C16" s="14"/>
      <c r="D16" s="15"/>
      <c r="E16" s="14"/>
      <c r="F16" s="14"/>
      <c r="G16" s="24"/>
      <c r="H16" s="24"/>
      <c r="I16" s="24"/>
      <c r="J16" s="24"/>
      <c r="K16" s="17"/>
      <c r="L16" s="14"/>
      <c r="M16" s="14"/>
      <c r="N16" s="14"/>
      <c r="O16" s="14"/>
      <c r="P16" s="15"/>
    </row>
    <row r="17" spans="1:16" ht="21.95" customHeight="1">
      <c r="A17" s="14"/>
      <c r="B17" s="14"/>
      <c r="C17" s="14"/>
      <c r="D17" s="15"/>
      <c r="E17" s="14"/>
      <c r="F17" s="14"/>
      <c r="G17" s="24"/>
      <c r="H17" s="24"/>
      <c r="I17" s="24"/>
      <c r="J17" s="24"/>
      <c r="K17" s="17"/>
      <c r="L17" s="14"/>
      <c r="M17" s="14"/>
      <c r="N17" s="14"/>
      <c r="O17" s="14"/>
      <c r="P17" s="15"/>
    </row>
    <row r="18" spans="1:16" ht="21.95" customHeight="1">
      <c r="A18" s="14"/>
      <c r="B18" s="14"/>
      <c r="C18" s="14"/>
      <c r="D18" s="15"/>
      <c r="E18" s="14"/>
      <c r="F18" s="14"/>
      <c r="G18" s="24"/>
      <c r="H18" s="24"/>
      <c r="I18" s="24"/>
      <c r="J18" s="24"/>
      <c r="K18" s="17"/>
      <c r="L18" s="14"/>
      <c r="M18" s="14"/>
      <c r="N18" s="14"/>
      <c r="O18" s="14"/>
      <c r="P18" s="15"/>
    </row>
    <row r="19" spans="1:16" ht="21.95" customHeight="1">
      <c r="A19" s="14"/>
      <c r="B19" s="14"/>
      <c r="C19" s="14"/>
      <c r="D19" s="15"/>
      <c r="E19" s="14"/>
      <c r="F19" s="14"/>
      <c r="G19" s="24"/>
      <c r="H19" s="24"/>
      <c r="I19" s="24"/>
      <c r="J19" s="24"/>
      <c r="K19" s="17"/>
      <c r="L19" s="14"/>
      <c r="M19" s="14"/>
      <c r="N19" s="14"/>
      <c r="O19" s="14"/>
      <c r="P19" s="15"/>
    </row>
    <row r="20" spans="1:16" ht="21.95" customHeight="1">
      <c r="A20" s="14"/>
      <c r="B20" s="14"/>
      <c r="C20" s="14"/>
      <c r="D20" s="15"/>
      <c r="E20" s="14"/>
      <c r="F20" s="14"/>
      <c r="G20" s="24"/>
      <c r="H20" s="24"/>
      <c r="I20" s="24"/>
      <c r="J20" s="24"/>
      <c r="K20" s="17"/>
      <c r="L20" s="14"/>
      <c r="M20" s="14"/>
      <c r="N20" s="14"/>
      <c r="O20" s="14"/>
      <c r="P20" s="15"/>
    </row>
    <row r="21" spans="1:16" ht="21.95" customHeight="1">
      <c r="A21" s="14"/>
      <c r="B21" s="14"/>
      <c r="C21" s="14"/>
      <c r="D21" s="15"/>
      <c r="E21" s="14"/>
      <c r="F21" s="14"/>
      <c r="G21" s="24"/>
      <c r="H21" s="24"/>
      <c r="I21" s="24"/>
      <c r="J21" s="24"/>
      <c r="K21" s="17"/>
      <c r="L21" s="14"/>
      <c r="M21" s="14"/>
      <c r="N21" s="14"/>
      <c r="O21" s="14"/>
      <c r="P21" s="15"/>
    </row>
    <row r="22" spans="1:16" ht="21.95" customHeight="1">
      <c r="A22" s="14"/>
      <c r="B22" s="14"/>
      <c r="C22" s="14"/>
      <c r="D22" s="15"/>
      <c r="E22" s="14"/>
      <c r="F22" s="14"/>
      <c r="G22" s="24"/>
      <c r="H22" s="24"/>
      <c r="I22" s="24"/>
      <c r="J22" s="24"/>
      <c r="K22" s="17"/>
      <c r="L22" s="14"/>
      <c r="M22" s="14"/>
      <c r="N22" s="14"/>
      <c r="O22" s="14"/>
      <c r="P22" s="15"/>
    </row>
    <row r="23" spans="1:16" ht="21.95" customHeight="1">
      <c r="A23" s="14"/>
      <c r="B23" s="14"/>
      <c r="C23" s="14"/>
      <c r="D23" s="15"/>
      <c r="E23" s="14"/>
      <c r="F23" s="14"/>
      <c r="G23" s="24"/>
      <c r="H23" s="24"/>
      <c r="I23" s="24"/>
      <c r="J23" s="24"/>
      <c r="K23" s="17"/>
      <c r="L23" s="14"/>
      <c r="M23" s="14"/>
      <c r="N23" s="14"/>
      <c r="O23" s="14"/>
      <c r="P23" s="15"/>
    </row>
    <row r="24" spans="1:16" ht="21.95" customHeight="1">
      <c r="A24" s="14"/>
      <c r="B24" s="14"/>
      <c r="C24" s="14"/>
      <c r="D24" s="15"/>
      <c r="E24" s="14"/>
      <c r="F24" s="14"/>
      <c r="G24" s="24"/>
      <c r="H24" s="24"/>
      <c r="I24" s="24"/>
      <c r="J24" s="24"/>
      <c r="K24" s="17"/>
      <c r="L24" s="14"/>
      <c r="M24" s="14"/>
      <c r="N24" s="14"/>
      <c r="O24" s="14"/>
      <c r="P24" s="15"/>
    </row>
    <row r="25" spans="1:16" ht="21.95" customHeight="1">
      <c r="A25" s="14"/>
      <c r="B25" s="14"/>
      <c r="C25" s="14"/>
      <c r="D25" s="15"/>
      <c r="E25" s="14"/>
      <c r="F25" s="14"/>
      <c r="G25" s="24"/>
      <c r="H25" s="24"/>
      <c r="I25" s="24"/>
      <c r="J25" s="24"/>
      <c r="K25" s="17"/>
      <c r="L25" s="14"/>
      <c r="M25" s="14"/>
      <c r="N25" s="14"/>
      <c r="O25" s="14"/>
      <c r="P25" s="15"/>
    </row>
    <row r="26" spans="1:16" ht="21.95" customHeight="1">
      <c r="A26" s="14"/>
      <c r="B26" s="14"/>
      <c r="C26" s="14"/>
      <c r="D26" s="15"/>
      <c r="E26" s="14"/>
      <c r="F26" s="14"/>
      <c r="G26" s="24"/>
      <c r="H26" s="24"/>
      <c r="I26" s="24"/>
      <c r="J26" s="24"/>
      <c r="K26" s="17"/>
      <c r="L26" s="14"/>
      <c r="M26" s="14"/>
      <c r="N26" s="14"/>
      <c r="O26" s="14"/>
      <c r="P26" s="15"/>
    </row>
    <row r="27" spans="1:16" ht="21.95" customHeight="1">
      <c r="A27" s="14"/>
      <c r="B27" s="14"/>
      <c r="C27" s="14"/>
      <c r="D27" s="15"/>
      <c r="E27" s="14"/>
      <c r="F27" s="14"/>
      <c r="G27" s="24"/>
      <c r="H27" s="24"/>
      <c r="I27" s="24"/>
      <c r="J27" s="24"/>
      <c r="K27" s="17"/>
      <c r="L27" s="14"/>
      <c r="M27" s="14"/>
      <c r="N27" s="14"/>
      <c r="O27" s="14"/>
      <c r="P27" s="15"/>
    </row>
    <row r="28" spans="1:16" ht="21.95" customHeight="1">
      <c r="A28" s="14"/>
      <c r="B28" s="14"/>
      <c r="C28" s="14"/>
      <c r="D28" s="15"/>
      <c r="E28" s="14"/>
      <c r="F28" s="14"/>
      <c r="G28" s="24"/>
      <c r="H28" s="24"/>
      <c r="I28" s="24"/>
      <c r="J28" s="24"/>
      <c r="K28" s="17"/>
      <c r="L28" s="14"/>
      <c r="M28" s="14"/>
      <c r="N28" s="14"/>
      <c r="O28" s="14"/>
      <c r="P28" s="15"/>
    </row>
    <row r="29" spans="1:16" ht="21.95" customHeight="1">
      <c r="A29" s="14"/>
      <c r="B29" s="14"/>
      <c r="C29" s="14"/>
      <c r="D29" s="15"/>
      <c r="E29" s="14"/>
      <c r="F29" s="14"/>
      <c r="G29" s="24"/>
      <c r="H29" s="24"/>
      <c r="I29" s="24"/>
      <c r="J29" s="24"/>
      <c r="K29" s="17"/>
      <c r="L29" s="14"/>
      <c r="M29" s="14"/>
      <c r="N29" s="14"/>
      <c r="O29" s="14"/>
      <c r="P29" s="15"/>
    </row>
    <row r="30" spans="1:16" ht="21.95" customHeight="1">
      <c r="A30" s="14"/>
      <c r="B30" s="14"/>
      <c r="C30" s="14"/>
      <c r="D30" s="15"/>
      <c r="E30" s="14"/>
      <c r="F30" s="14"/>
      <c r="G30" s="24"/>
      <c r="H30" s="24"/>
      <c r="I30" s="24"/>
      <c r="J30" s="24"/>
      <c r="K30" s="17"/>
      <c r="L30" s="14"/>
      <c r="M30" s="14"/>
      <c r="N30" s="14"/>
      <c r="O30" s="14"/>
      <c r="P30" s="15"/>
    </row>
    <row r="31" spans="1:16" ht="21.95" customHeight="1">
      <c r="A31" s="14"/>
      <c r="B31" s="14"/>
      <c r="C31" s="14"/>
      <c r="D31" s="15"/>
      <c r="E31" s="14"/>
      <c r="F31" s="14"/>
      <c r="G31" s="24"/>
      <c r="H31" s="24"/>
      <c r="I31" s="24"/>
      <c r="J31" s="24"/>
      <c r="K31" s="17"/>
      <c r="L31" s="14"/>
      <c r="M31" s="14"/>
      <c r="N31" s="14"/>
      <c r="O31" s="14"/>
      <c r="P31" s="15"/>
    </row>
    <row r="32" spans="1:16" ht="21.95" customHeight="1">
      <c r="A32" s="14"/>
      <c r="B32" s="14"/>
      <c r="C32" s="14"/>
      <c r="D32" s="15"/>
      <c r="E32" s="14"/>
      <c r="F32" s="14"/>
      <c r="G32" s="24"/>
      <c r="H32" s="24"/>
      <c r="I32" s="24"/>
      <c r="J32" s="24"/>
      <c r="K32" s="17"/>
      <c r="L32" s="14"/>
      <c r="M32" s="14"/>
      <c r="N32" s="14"/>
      <c r="O32" s="14"/>
      <c r="P32" s="15"/>
    </row>
    <row r="33" spans="1:16" ht="21.95" customHeight="1">
      <c r="A33" s="14"/>
      <c r="B33" s="14"/>
      <c r="C33" s="14"/>
      <c r="D33" s="15"/>
      <c r="E33" s="14"/>
      <c r="F33" s="14"/>
      <c r="G33" s="24"/>
      <c r="H33" s="24"/>
      <c r="I33" s="24"/>
      <c r="J33" s="24"/>
      <c r="K33" s="17"/>
      <c r="L33" s="14"/>
      <c r="M33" s="14"/>
      <c r="N33" s="14"/>
      <c r="O33" s="14"/>
      <c r="P33" s="15"/>
    </row>
    <row r="34" spans="1:16" ht="21.95" customHeight="1">
      <c r="A34" s="14"/>
      <c r="B34" s="14"/>
      <c r="C34" s="14"/>
      <c r="D34" s="15"/>
      <c r="E34" s="14"/>
      <c r="F34" s="14"/>
      <c r="G34" s="24"/>
      <c r="H34" s="24"/>
      <c r="I34" s="24"/>
      <c r="J34" s="24"/>
      <c r="K34" s="17"/>
      <c r="L34" s="14"/>
      <c r="M34" s="14"/>
      <c r="N34" s="14"/>
      <c r="O34" s="14"/>
      <c r="P34" s="15"/>
    </row>
    <row r="35" spans="1:16" ht="21.95" customHeight="1">
      <c r="A35" s="14"/>
      <c r="B35" s="14"/>
      <c r="C35" s="14"/>
      <c r="D35" s="15"/>
      <c r="E35" s="14"/>
      <c r="F35" s="14"/>
      <c r="G35" s="24"/>
      <c r="H35" s="24"/>
      <c r="I35" s="24"/>
      <c r="J35" s="24"/>
      <c r="K35" s="17"/>
      <c r="L35" s="14"/>
      <c r="M35" s="14"/>
      <c r="N35" s="14"/>
      <c r="O35" s="14"/>
      <c r="P35" s="15"/>
    </row>
    <row r="36" spans="1:16" ht="21.95" customHeight="1">
      <c r="A36" s="14"/>
      <c r="B36" s="14"/>
      <c r="C36" s="14"/>
      <c r="D36" s="15"/>
      <c r="E36" s="14"/>
      <c r="F36" s="14"/>
      <c r="G36" s="24"/>
      <c r="H36" s="24"/>
      <c r="I36" s="24"/>
      <c r="J36" s="24"/>
      <c r="K36" s="17"/>
      <c r="L36" s="14"/>
      <c r="M36" s="14"/>
      <c r="N36" s="14"/>
      <c r="O36" s="14"/>
      <c r="P36" s="15"/>
    </row>
    <row r="37" spans="1:16" ht="21.95" customHeight="1">
      <c r="A37" s="14"/>
      <c r="B37" s="14"/>
      <c r="C37" s="14"/>
      <c r="D37" s="15"/>
      <c r="E37" s="14"/>
      <c r="F37" s="14"/>
      <c r="G37" s="24"/>
      <c r="H37" s="24"/>
      <c r="I37" s="24"/>
      <c r="J37" s="24"/>
      <c r="K37" s="17"/>
      <c r="L37" s="14"/>
      <c r="M37" s="14"/>
      <c r="N37" s="14"/>
      <c r="O37" s="14"/>
      <c r="P37" s="15"/>
    </row>
    <row r="38" spans="1:16" ht="21.95" customHeight="1">
      <c r="A38" s="14"/>
      <c r="B38" s="14"/>
      <c r="C38" s="14"/>
      <c r="D38" s="15"/>
      <c r="E38" s="14"/>
      <c r="F38" s="14"/>
      <c r="G38" s="24"/>
      <c r="H38" s="24"/>
      <c r="I38" s="24"/>
      <c r="J38" s="24"/>
      <c r="K38" s="17"/>
      <c r="L38" s="14"/>
      <c r="M38" s="14"/>
      <c r="N38" s="14"/>
      <c r="O38" s="14"/>
      <c r="P38" s="15"/>
    </row>
    <row r="39" spans="1:16" ht="21.95" customHeight="1">
      <c r="A39" s="14"/>
      <c r="B39" s="14"/>
      <c r="C39" s="14"/>
      <c r="D39" s="15"/>
      <c r="E39" s="14"/>
      <c r="F39" s="14"/>
      <c r="G39" s="24"/>
      <c r="H39" s="24"/>
      <c r="I39" s="24"/>
      <c r="J39" s="24"/>
      <c r="K39" s="17"/>
      <c r="L39" s="14"/>
      <c r="M39" s="14"/>
      <c r="N39" s="14"/>
      <c r="O39" s="14"/>
      <c r="P39" s="15"/>
    </row>
    <row r="40" spans="1:16" ht="21.95" customHeight="1">
      <c r="A40" s="14"/>
      <c r="B40" s="14"/>
      <c r="C40" s="14"/>
      <c r="D40" s="15"/>
      <c r="E40" s="14"/>
      <c r="F40" s="14"/>
      <c r="G40" s="24"/>
      <c r="H40" s="24"/>
      <c r="I40" s="24"/>
      <c r="J40" s="24"/>
      <c r="K40" s="17"/>
      <c r="L40" s="14"/>
      <c r="M40" s="14"/>
      <c r="N40" s="14"/>
      <c r="O40" s="14"/>
      <c r="P40" s="15"/>
    </row>
    <row r="41" spans="1:16" ht="21.95" customHeight="1">
      <c r="A41" s="14"/>
      <c r="B41" s="14"/>
      <c r="C41" s="14"/>
      <c r="D41" s="15"/>
      <c r="E41" s="14"/>
      <c r="F41" s="14"/>
      <c r="G41" s="24"/>
      <c r="H41" s="24"/>
      <c r="I41" s="24"/>
      <c r="J41" s="24"/>
      <c r="K41" s="17"/>
      <c r="L41" s="14"/>
      <c r="M41" s="14"/>
      <c r="N41" s="14"/>
      <c r="O41" s="14"/>
      <c r="P41" s="15"/>
    </row>
    <row r="42" spans="1:16" ht="21.95" customHeight="1">
      <c r="A42" s="14"/>
      <c r="B42" s="14"/>
      <c r="C42" s="14"/>
      <c r="D42" s="15"/>
      <c r="E42" s="14"/>
      <c r="F42" s="14"/>
      <c r="G42" s="24"/>
      <c r="H42" s="24"/>
      <c r="I42" s="24"/>
      <c r="J42" s="24"/>
      <c r="K42" s="17"/>
      <c r="L42" s="14"/>
      <c r="M42" s="14"/>
      <c r="N42" s="14"/>
      <c r="O42" s="14"/>
      <c r="P42" s="15"/>
    </row>
    <row r="43" spans="1:16" ht="21.95" customHeight="1">
      <c r="A43" s="14"/>
      <c r="B43" s="14"/>
      <c r="C43" s="14"/>
      <c r="D43" s="15"/>
      <c r="E43" s="14"/>
      <c r="F43" s="14"/>
      <c r="G43" s="24"/>
      <c r="H43" s="24"/>
      <c r="I43" s="24"/>
      <c r="J43" s="24"/>
      <c r="K43" s="17"/>
      <c r="L43" s="14"/>
      <c r="M43" s="14"/>
      <c r="N43" s="14"/>
      <c r="O43" s="14"/>
      <c r="P43" s="15"/>
    </row>
    <row r="44" spans="1:16" ht="21.95" customHeight="1">
      <c r="A44" s="14"/>
      <c r="B44" s="14"/>
      <c r="C44" s="14"/>
      <c r="D44" s="15"/>
      <c r="E44" s="14"/>
      <c r="F44" s="14"/>
      <c r="G44" s="24"/>
      <c r="H44" s="24"/>
      <c r="I44" s="24"/>
      <c r="J44" s="24"/>
      <c r="K44" s="17"/>
      <c r="L44" s="14"/>
      <c r="M44" s="14"/>
      <c r="N44" s="14"/>
      <c r="O44" s="14"/>
      <c r="P44" s="15"/>
    </row>
    <row r="45" spans="1:16" ht="21.95" customHeight="1">
      <c r="A45" s="14"/>
      <c r="B45" s="14"/>
      <c r="C45" s="14"/>
      <c r="D45" s="15"/>
      <c r="E45" s="14"/>
      <c r="F45" s="14"/>
      <c r="G45" s="24"/>
      <c r="H45" s="24"/>
      <c r="I45" s="24"/>
      <c r="J45" s="24"/>
      <c r="K45" s="17"/>
      <c r="L45" s="14"/>
      <c r="M45" s="14"/>
      <c r="N45" s="14"/>
      <c r="O45" s="14"/>
      <c r="P45" s="15"/>
    </row>
    <row r="46" spans="1:16" ht="21.95" customHeight="1">
      <c r="A46" s="14"/>
      <c r="B46" s="14"/>
      <c r="C46" s="14"/>
      <c r="D46" s="15"/>
      <c r="E46" s="14"/>
      <c r="F46" s="14"/>
      <c r="G46" s="24"/>
      <c r="H46" s="24"/>
      <c r="I46" s="24"/>
      <c r="J46" s="24"/>
      <c r="K46" s="17"/>
      <c r="L46" s="14"/>
      <c r="M46" s="14"/>
      <c r="N46" s="14"/>
      <c r="O46" s="14"/>
      <c r="P46" s="15"/>
    </row>
    <row r="47" spans="1:16" ht="21.95" customHeight="1">
      <c r="A47" s="14"/>
      <c r="B47" s="14"/>
      <c r="C47" s="14"/>
      <c r="D47" s="15"/>
      <c r="E47" s="14"/>
      <c r="F47" s="14"/>
      <c r="G47" s="24"/>
      <c r="H47" s="24"/>
      <c r="I47" s="24"/>
      <c r="J47" s="24"/>
      <c r="K47" s="17"/>
      <c r="L47" s="14"/>
      <c r="M47" s="14"/>
      <c r="N47" s="14"/>
      <c r="O47" s="14"/>
      <c r="P47" s="15"/>
    </row>
    <row r="48" spans="1:16" ht="21.95" customHeight="1">
      <c r="A48" s="14"/>
      <c r="B48" s="14"/>
      <c r="C48" s="14"/>
      <c r="D48" s="15"/>
      <c r="E48" s="14"/>
      <c r="F48" s="14"/>
      <c r="G48" s="24"/>
      <c r="H48" s="24"/>
      <c r="I48" s="24"/>
      <c r="J48" s="24"/>
      <c r="K48" s="17"/>
      <c r="L48" s="14"/>
      <c r="M48" s="14"/>
      <c r="N48" s="14"/>
      <c r="O48" s="14"/>
      <c r="P48" s="15"/>
    </row>
    <row r="49" spans="1:16" ht="21.95" customHeight="1">
      <c r="A49" s="14"/>
      <c r="B49" s="14"/>
      <c r="C49" s="14"/>
      <c r="D49" s="15"/>
      <c r="E49" s="14"/>
      <c r="F49" s="14"/>
      <c r="G49" s="24"/>
      <c r="H49" s="24"/>
      <c r="I49" s="24"/>
      <c r="J49" s="24"/>
      <c r="K49" s="17"/>
      <c r="L49" s="14"/>
      <c r="M49" s="14"/>
      <c r="N49" s="14"/>
      <c r="O49" s="14"/>
      <c r="P49" s="15"/>
    </row>
    <row r="50" spans="1:16" ht="21.95" customHeight="1">
      <c r="A50" s="14"/>
      <c r="B50" s="14"/>
      <c r="C50" s="14"/>
      <c r="D50" s="15"/>
      <c r="E50" s="14"/>
      <c r="F50" s="14"/>
      <c r="G50" s="24"/>
      <c r="H50" s="24"/>
      <c r="I50" s="24"/>
      <c r="J50" s="24"/>
      <c r="K50" s="17"/>
      <c r="L50" s="14"/>
      <c r="M50" s="14"/>
      <c r="N50" s="14"/>
      <c r="O50" s="14"/>
      <c r="P50" s="15"/>
    </row>
    <row r="51" spans="1:16" ht="21.95" customHeight="1">
      <c r="A51" s="14"/>
      <c r="B51" s="14"/>
      <c r="C51" s="14"/>
      <c r="D51" s="15"/>
      <c r="E51" s="14"/>
      <c r="F51" s="14"/>
      <c r="G51" s="24"/>
      <c r="H51" s="24"/>
      <c r="I51" s="24"/>
      <c r="J51" s="24"/>
      <c r="K51" s="17"/>
      <c r="L51" s="14"/>
      <c r="M51" s="14"/>
      <c r="N51" s="14"/>
      <c r="O51" s="14"/>
      <c r="P51" s="15"/>
    </row>
    <row r="52" spans="1:16" ht="21.95" customHeight="1">
      <c r="A52" s="14"/>
      <c r="B52" s="14"/>
      <c r="C52" s="14"/>
      <c r="D52" s="15"/>
      <c r="E52" s="14"/>
      <c r="F52" s="14"/>
      <c r="G52" s="24"/>
      <c r="H52" s="24"/>
      <c r="I52" s="24"/>
      <c r="J52" s="24"/>
      <c r="K52" s="17"/>
      <c r="L52" s="14"/>
      <c r="M52" s="14"/>
      <c r="N52" s="14"/>
      <c r="O52" s="14"/>
      <c r="P52" s="15"/>
    </row>
    <row r="53" spans="1:16" ht="21.95" customHeight="1">
      <c r="A53" s="14"/>
      <c r="B53" s="14"/>
      <c r="C53" s="14"/>
      <c r="D53" s="15"/>
      <c r="E53" s="14"/>
      <c r="F53" s="14"/>
      <c r="G53" s="24"/>
      <c r="H53" s="24"/>
      <c r="I53" s="24"/>
      <c r="J53" s="24"/>
      <c r="K53" s="17"/>
      <c r="L53" s="14"/>
      <c r="M53" s="14"/>
      <c r="N53" s="14"/>
      <c r="O53" s="14"/>
      <c r="P53" s="15"/>
    </row>
    <row r="54" spans="1:16" ht="21.95" customHeight="1">
      <c r="A54" s="14"/>
      <c r="B54" s="14"/>
      <c r="C54" s="14"/>
      <c r="D54" s="15"/>
      <c r="E54" s="14"/>
      <c r="F54" s="14"/>
      <c r="G54" s="24"/>
      <c r="H54" s="24"/>
      <c r="I54" s="24"/>
      <c r="J54" s="24"/>
      <c r="K54" s="17"/>
      <c r="L54" s="14"/>
      <c r="M54" s="14"/>
      <c r="N54" s="14"/>
      <c r="O54" s="14"/>
      <c r="P54" s="15"/>
    </row>
    <row r="55" spans="1:16" ht="21.95" customHeight="1">
      <c r="A55" s="14"/>
      <c r="B55" s="14"/>
      <c r="C55" s="14"/>
      <c r="D55" s="15"/>
      <c r="E55" s="14"/>
      <c r="F55" s="14"/>
      <c r="G55" s="24"/>
      <c r="H55" s="24"/>
      <c r="I55" s="24"/>
      <c r="J55" s="24"/>
      <c r="K55" s="17"/>
      <c r="L55" s="14"/>
      <c r="M55" s="14"/>
      <c r="N55" s="14"/>
      <c r="O55" s="14"/>
      <c r="P55" s="15"/>
    </row>
    <row r="56" spans="1:16" ht="21.95" customHeight="1">
      <c r="A56" s="14"/>
      <c r="B56" s="14"/>
      <c r="C56" s="14"/>
      <c r="D56" s="15"/>
      <c r="E56" s="14"/>
      <c r="F56" s="14"/>
      <c r="G56" s="24"/>
      <c r="H56" s="24"/>
      <c r="I56" s="24"/>
      <c r="J56" s="24"/>
      <c r="K56" s="17"/>
      <c r="L56" s="14"/>
      <c r="M56" s="14"/>
      <c r="N56" s="14"/>
      <c r="O56" s="14"/>
      <c r="P56" s="15"/>
    </row>
    <row r="57" spans="1:16" ht="21.95" customHeight="1">
      <c r="A57" s="14"/>
      <c r="B57" s="14"/>
      <c r="C57" s="14"/>
      <c r="D57" s="15"/>
      <c r="E57" s="14"/>
      <c r="F57" s="14"/>
      <c r="G57" s="24"/>
      <c r="H57" s="24"/>
      <c r="I57" s="24"/>
      <c r="J57" s="24"/>
      <c r="K57" s="17"/>
      <c r="L57" s="14"/>
      <c r="M57" s="14"/>
      <c r="N57" s="14"/>
      <c r="O57" s="14"/>
      <c r="P57" s="15"/>
    </row>
    <row r="58" spans="1:16" ht="21.95" customHeight="1">
      <c r="A58" s="14"/>
      <c r="B58" s="14"/>
      <c r="C58" s="14"/>
      <c r="D58" s="15"/>
      <c r="E58" s="14"/>
      <c r="F58" s="14"/>
      <c r="G58" s="24"/>
      <c r="H58" s="24"/>
      <c r="I58" s="24"/>
      <c r="J58" s="24"/>
      <c r="K58" s="17"/>
      <c r="L58" s="14"/>
      <c r="M58" s="14"/>
      <c r="N58" s="14"/>
      <c r="O58" s="14"/>
      <c r="P58" s="15"/>
    </row>
    <row r="59" spans="1:16" ht="21.95" customHeight="1">
      <c r="A59" s="14"/>
      <c r="B59" s="14"/>
      <c r="C59" s="14"/>
      <c r="D59" s="15"/>
      <c r="E59" s="14"/>
      <c r="F59" s="14"/>
      <c r="G59" s="24"/>
      <c r="H59" s="24"/>
      <c r="I59" s="24"/>
      <c r="J59" s="24"/>
      <c r="K59" s="17"/>
      <c r="L59" s="14"/>
      <c r="M59" s="14"/>
      <c r="N59" s="14"/>
      <c r="O59" s="14"/>
      <c r="P59" s="15"/>
    </row>
    <row r="60" spans="1:16" ht="21.95" customHeight="1">
      <c r="A60" s="14"/>
      <c r="B60" s="14"/>
      <c r="C60" s="14"/>
      <c r="D60" s="15"/>
      <c r="E60" s="14"/>
      <c r="F60" s="14"/>
      <c r="G60" s="24"/>
      <c r="H60" s="24"/>
      <c r="I60" s="24"/>
      <c r="J60" s="24"/>
      <c r="K60" s="17"/>
      <c r="L60" s="14"/>
      <c r="M60" s="14"/>
      <c r="N60" s="14"/>
      <c r="O60" s="14"/>
      <c r="P60" s="15"/>
    </row>
    <row r="61" spans="1:16" ht="21.95" customHeight="1">
      <c r="A61" s="14"/>
      <c r="B61" s="14"/>
      <c r="C61" s="14"/>
      <c r="D61" s="15"/>
      <c r="E61" s="14"/>
      <c r="F61" s="14"/>
      <c r="G61" s="24"/>
      <c r="H61" s="24"/>
      <c r="I61" s="24"/>
      <c r="J61" s="24"/>
      <c r="K61" s="17"/>
      <c r="L61" s="14"/>
      <c r="M61" s="14"/>
      <c r="N61" s="14"/>
      <c r="O61" s="14"/>
      <c r="P61" s="15"/>
    </row>
    <row r="62" spans="1:16" ht="21.95" customHeight="1">
      <c r="A62" s="14"/>
      <c r="B62" s="14"/>
      <c r="C62" s="14"/>
      <c r="D62" s="15"/>
      <c r="E62" s="14"/>
      <c r="F62" s="14"/>
      <c r="G62" s="24"/>
      <c r="H62" s="24"/>
      <c r="I62" s="24"/>
      <c r="J62" s="24"/>
      <c r="K62" s="17"/>
      <c r="L62" s="14"/>
      <c r="M62" s="14"/>
      <c r="N62" s="14"/>
      <c r="O62" s="14"/>
      <c r="P62" s="15"/>
    </row>
    <row r="63" spans="1:16" ht="21.95" customHeight="1">
      <c r="A63" s="14"/>
      <c r="B63" s="14"/>
      <c r="C63" s="14"/>
      <c r="D63" s="15"/>
      <c r="E63" s="14"/>
      <c r="F63" s="14"/>
      <c r="G63" s="24"/>
      <c r="H63" s="24"/>
      <c r="I63" s="24"/>
      <c r="J63" s="24"/>
      <c r="K63" s="17"/>
      <c r="L63" s="14"/>
      <c r="M63" s="14"/>
      <c r="N63" s="14"/>
      <c r="O63" s="14"/>
      <c r="P63" s="15"/>
    </row>
    <row r="64" spans="1:16" ht="21.95" customHeight="1">
      <c r="A64" s="14"/>
      <c r="B64" s="14"/>
      <c r="C64" s="14"/>
      <c r="D64" s="15"/>
      <c r="E64" s="14"/>
      <c r="F64" s="14"/>
      <c r="G64" s="24"/>
      <c r="H64" s="24"/>
      <c r="I64" s="24"/>
      <c r="J64" s="24"/>
      <c r="K64" s="17"/>
      <c r="L64" s="14"/>
      <c r="M64" s="14"/>
      <c r="N64" s="14"/>
      <c r="O64" s="14"/>
      <c r="P64" s="15"/>
    </row>
    <row r="65" spans="1:16" ht="21.95" customHeight="1">
      <c r="A65" s="14"/>
      <c r="B65" s="14"/>
      <c r="C65" s="14"/>
      <c r="D65" s="15"/>
      <c r="E65" s="14"/>
      <c r="F65" s="14"/>
      <c r="G65" s="24"/>
      <c r="H65" s="24"/>
      <c r="I65" s="24"/>
      <c r="J65" s="24"/>
      <c r="K65" s="17"/>
      <c r="L65" s="14"/>
      <c r="M65" s="14"/>
      <c r="N65" s="14"/>
      <c r="O65" s="14"/>
      <c r="P65" s="15"/>
    </row>
    <row r="66" spans="1:16" ht="21.95" customHeight="1">
      <c r="A66" s="14"/>
      <c r="B66" s="14"/>
      <c r="C66" s="14"/>
      <c r="D66" s="15"/>
      <c r="E66" s="14"/>
      <c r="F66" s="14"/>
      <c r="G66" s="24"/>
      <c r="H66" s="24"/>
      <c r="I66" s="24"/>
      <c r="J66" s="24"/>
      <c r="K66" s="17"/>
      <c r="L66" s="14"/>
      <c r="M66" s="14"/>
      <c r="N66" s="14"/>
      <c r="O66" s="14"/>
      <c r="P66" s="15"/>
    </row>
    <row r="67" spans="1:16" ht="21.95" customHeight="1">
      <c r="A67" s="14"/>
      <c r="B67" s="14"/>
      <c r="C67" s="14"/>
      <c r="D67" s="15"/>
      <c r="E67" s="14"/>
      <c r="F67" s="14"/>
      <c r="G67" s="24"/>
      <c r="H67" s="24"/>
      <c r="I67" s="24"/>
      <c r="J67" s="24"/>
      <c r="K67" s="17"/>
      <c r="L67" s="14"/>
      <c r="M67" s="14"/>
      <c r="N67" s="14"/>
      <c r="O67" s="14"/>
      <c r="P67" s="15"/>
    </row>
    <row r="68" spans="1:16" ht="21.95" customHeight="1">
      <c r="A68" s="14"/>
      <c r="B68" s="14"/>
      <c r="C68" s="14"/>
      <c r="D68" s="15"/>
      <c r="E68" s="14"/>
      <c r="F68" s="14"/>
      <c r="G68" s="24"/>
      <c r="H68" s="24"/>
      <c r="I68" s="24"/>
      <c r="J68" s="24"/>
      <c r="K68" s="17"/>
      <c r="L68" s="14"/>
      <c r="M68" s="14"/>
      <c r="N68" s="14"/>
      <c r="O68" s="14"/>
      <c r="P68" s="15"/>
    </row>
    <row r="69" spans="1:16" ht="21.95" customHeight="1">
      <c r="A69" s="14"/>
      <c r="B69" s="14"/>
      <c r="C69" s="14"/>
      <c r="D69" s="15"/>
      <c r="E69" s="14"/>
      <c r="F69" s="14"/>
      <c r="G69" s="24"/>
      <c r="H69" s="24"/>
      <c r="I69" s="24"/>
      <c r="J69" s="24"/>
      <c r="K69" s="17"/>
      <c r="L69" s="14"/>
      <c r="M69" s="14"/>
      <c r="N69" s="14"/>
      <c r="O69" s="14"/>
      <c r="P69" s="15"/>
    </row>
    <row r="70" spans="1:16" ht="21.95" customHeight="1">
      <c r="A70" s="14"/>
      <c r="B70" s="14"/>
      <c r="C70" s="14"/>
      <c r="D70" s="15"/>
      <c r="E70" s="14"/>
      <c r="F70" s="14"/>
      <c r="G70" s="24"/>
      <c r="H70" s="24"/>
      <c r="I70" s="24"/>
      <c r="J70" s="24"/>
      <c r="K70" s="17"/>
      <c r="L70" s="14"/>
      <c r="M70" s="14"/>
      <c r="N70" s="14"/>
      <c r="O70" s="14"/>
      <c r="P70" s="15"/>
    </row>
    <row r="71" spans="1:16" ht="21.95" customHeight="1">
      <c r="A71" s="14"/>
      <c r="B71" s="14"/>
      <c r="C71" s="14"/>
      <c r="D71" s="15"/>
      <c r="E71" s="14"/>
      <c r="F71" s="14"/>
      <c r="G71" s="24"/>
      <c r="H71" s="24"/>
      <c r="I71" s="24"/>
      <c r="J71" s="24"/>
      <c r="K71" s="17"/>
      <c r="L71" s="14"/>
      <c r="M71" s="14"/>
      <c r="N71" s="14"/>
      <c r="O71" s="14"/>
      <c r="P71" s="15"/>
    </row>
    <row r="72" spans="1:16" ht="21.95" customHeight="1">
      <c r="A72" s="14"/>
      <c r="B72" s="14"/>
      <c r="C72" s="14"/>
      <c r="D72" s="15"/>
      <c r="E72" s="14"/>
      <c r="F72" s="14"/>
      <c r="G72" s="24"/>
      <c r="H72" s="24"/>
      <c r="I72" s="24"/>
      <c r="J72" s="24"/>
      <c r="K72" s="17"/>
      <c r="L72" s="14"/>
      <c r="M72" s="14"/>
      <c r="N72" s="14"/>
      <c r="O72" s="14"/>
      <c r="P72" s="15"/>
    </row>
    <row r="73" spans="1:16" ht="21.95" customHeight="1">
      <c r="A73" s="14"/>
      <c r="B73" s="14"/>
      <c r="C73" s="14"/>
      <c r="D73" s="15"/>
      <c r="E73" s="14"/>
      <c r="F73" s="14"/>
      <c r="G73" s="24"/>
      <c r="H73" s="24"/>
      <c r="I73" s="24"/>
      <c r="J73" s="24"/>
      <c r="K73" s="17"/>
      <c r="L73" s="14"/>
      <c r="M73" s="14"/>
      <c r="N73" s="14"/>
      <c r="O73" s="14"/>
      <c r="P73" s="15"/>
    </row>
    <row r="74" spans="1:16" ht="21.95" customHeight="1">
      <c r="A74" s="14"/>
      <c r="B74" s="14"/>
      <c r="C74" s="14"/>
      <c r="D74" s="15"/>
      <c r="E74" s="14"/>
      <c r="F74" s="14"/>
      <c r="G74" s="24"/>
      <c r="H74" s="24"/>
      <c r="I74" s="24"/>
      <c r="J74" s="24"/>
      <c r="K74" s="17"/>
      <c r="L74" s="14"/>
      <c r="M74" s="14"/>
      <c r="N74" s="14"/>
      <c r="O74" s="14"/>
      <c r="P74" s="15"/>
    </row>
    <row r="75" spans="1:16" ht="21.95" customHeight="1">
      <c r="A75" s="14"/>
      <c r="B75" s="14"/>
      <c r="C75" s="14"/>
      <c r="D75" s="15"/>
      <c r="E75" s="14"/>
      <c r="F75" s="14"/>
      <c r="G75" s="24"/>
      <c r="H75" s="24"/>
      <c r="I75" s="24"/>
      <c r="J75" s="24"/>
      <c r="K75" s="17"/>
      <c r="L75" s="14"/>
      <c r="M75" s="14"/>
      <c r="N75" s="14"/>
      <c r="O75" s="14"/>
      <c r="P75" s="15"/>
    </row>
    <row r="76" spans="1:16" ht="21.95" customHeight="1">
      <c r="A76" s="14"/>
      <c r="B76" s="14"/>
      <c r="C76" s="14"/>
      <c r="D76" s="15"/>
      <c r="E76" s="14"/>
      <c r="F76" s="14"/>
      <c r="G76" s="24"/>
      <c r="H76" s="24"/>
      <c r="I76" s="24"/>
      <c r="J76" s="24"/>
      <c r="K76" s="17"/>
      <c r="L76" s="14"/>
      <c r="M76" s="14"/>
      <c r="N76" s="14"/>
      <c r="O76" s="14"/>
      <c r="P76" s="15"/>
    </row>
    <row r="77" spans="1:16" ht="21.95" customHeight="1">
      <c r="A77" s="14"/>
      <c r="B77" s="14"/>
      <c r="C77" s="14"/>
      <c r="D77" s="15"/>
      <c r="E77" s="14"/>
      <c r="F77" s="14"/>
      <c r="G77" s="24"/>
      <c r="H77" s="24"/>
      <c r="I77" s="24"/>
      <c r="J77" s="24"/>
      <c r="K77" s="17"/>
      <c r="L77" s="14"/>
      <c r="M77" s="14"/>
      <c r="N77" s="14"/>
      <c r="O77" s="14"/>
      <c r="P77" s="15"/>
    </row>
    <row r="78" spans="1:16" ht="21.95" customHeight="1">
      <c r="A78" s="14"/>
      <c r="B78" s="14"/>
      <c r="C78" s="14"/>
      <c r="D78" s="15"/>
      <c r="E78" s="14"/>
      <c r="F78" s="14"/>
      <c r="G78" s="24"/>
      <c r="H78" s="24"/>
      <c r="I78" s="24"/>
      <c r="J78" s="24"/>
      <c r="K78" s="17"/>
      <c r="L78" s="14"/>
      <c r="M78" s="14"/>
      <c r="N78" s="14"/>
      <c r="O78" s="14"/>
      <c r="P78" s="15"/>
    </row>
    <row r="79" spans="1:16" ht="21.95" customHeight="1">
      <c r="A79" s="14"/>
      <c r="B79" s="14"/>
      <c r="C79" s="14"/>
      <c r="D79" s="15"/>
      <c r="E79" s="14"/>
      <c r="F79" s="14"/>
      <c r="G79" s="24"/>
      <c r="H79" s="24"/>
      <c r="I79" s="24"/>
      <c r="J79" s="24"/>
      <c r="K79" s="17"/>
      <c r="L79" s="14"/>
      <c r="M79" s="14"/>
      <c r="N79" s="14"/>
      <c r="O79" s="14"/>
      <c r="P79" s="15"/>
    </row>
    <row r="80" spans="1:16" ht="21.95" customHeight="1">
      <c r="A80" s="14"/>
      <c r="B80" s="14"/>
      <c r="C80" s="14"/>
      <c r="D80" s="15"/>
      <c r="E80" s="14"/>
      <c r="F80" s="14"/>
      <c r="G80" s="24"/>
      <c r="H80" s="24"/>
      <c r="I80" s="24"/>
      <c r="J80" s="24"/>
      <c r="K80" s="17"/>
      <c r="L80" s="14"/>
      <c r="M80" s="14"/>
      <c r="N80" s="14"/>
      <c r="O80" s="14"/>
      <c r="P80" s="15"/>
    </row>
    <row r="81" spans="1:16" ht="21.95" customHeight="1">
      <c r="A81" s="14"/>
      <c r="B81" s="14"/>
      <c r="C81" s="14"/>
      <c r="D81" s="15"/>
      <c r="E81" s="14"/>
      <c r="F81" s="14"/>
      <c r="G81" s="24"/>
      <c r="H81" s="24"/>
      <c r="I81" s="24"/>
      <c r="J81" s="24"/>
      <c r="K81" s="17"/>
      <c r="L81" s="14"/>
      <c r="M81" s="14"/>
      <c r="N81" s="14"/>
      <c r="O81" s="14"/>
      <c r="P81" s="15"/>
    </row>
    <row r="82" spans="1:16" ht="21.95" customHeight="1">
      <c r="A82" s="14"/>
      <c r="B82" s="14"/>
      <c r="C82" s="14"/>
      <c r="D82" s="15"/>
      <c r="E82" s="14"/>
      <c r="F82" s="14"/>
      <c r="G82" s="24"/>
      <c r="H82" s="24"/>
      <c r="I82" s="24"/>
      <c r="J82" s="24"/>
      <c r="K82" s="17"/>
      <c r="L82" s="14"/>
      <c r="M82" s="14"/>
      <c r="N82" s="14"/>
      <c r="O82" s="14"/>
      <c r="P82" s="15"/>
    </row>
    <row r="83" spans="1:16" ht="21.95" customHeight="1">
      <c r="A83" s="14"/>
      <c r="B83" s="14"/>
      <c r="C83" s="14"/>
      <c r="D83" s="15"/>
      <c r="E83" s="14"/>
      <c r="F83" s="14"/>
      <c r="G83" s="24"/>
      <c r="H83" s="24"/>
      <c r="I83" s="24"/>
      <c r="J83" s="24"/>
      <c r="K83" s="17"/>
      <c r="L83" s="14"/>
      <c r="M83" s="14"/>
      <c r="N83" s="14"/>
      <c r="O83" s="14"/>
      <c r="P83" s="15"/>
    </row>
    <row r="84" spans="1:16" ht="21.95" customHeight="1">
      <c r="A84" s="14"/>
      <c r="B84" s="14"/>
      <c r="C84" s="14"/>
      <c r="D84" s="15"/>
      <c r="E84" s="14"/>
      <c r="F84" s="14"/>
      <c r="G84" s="24"/>
      <c r="H84" s="24"/>
      <c r="I84" s="24"/>
      <c r="J84" s="24"/>
      <c r="K84" s="17"/>
      <c r="L84" s="14"/>
      <c r="M84" s="14"/>
      <c r="N84" s="14"/>
      <c r="O84" s="14"/>
      <c r="P84" s="15"/>
    </row>
    <row r="85" spans="1:16" ht="21.95" customHeight="1">
      <c r="A85" s="14"/>
      <c r="B85" s="14"/>
      <c r="C85" s="14"/>
      <c r="D85" s="15"/>
      <c r="E85" s="14"/>
      <c r="F85" s="14"/>
      <c r="G85" s="24"/>
      <c r="H85" s="24"/>
      <c r="I85" s="24"/>
      <c r="J85" s="24"/>
      <c r="K85" s="17"/>
      <c r="L85" s="14"/>
      <c r="M85" s="14"/>
      <c r="N85" s="14"/>
      <c r="O85" s="14"/>
      <c r="P85" s="15"/>
    </row>
    <row r="86" spans="1:16" ht="21.95" customHeight="1">
      <c r="A86" s="14"/>
      <c r="B86" s="14"/>
      <c r="C86" s="14"/>
      <c r="D86" s="15"/>
      <c r="E86" s="14"/>
      <c r="F86" s="14"/>
      <c r="G86" s="24"/>
      <c r="H86" s="24"/>
      <c r="I86" s="24"/>
      <c r="J86" s="24"/>
      <c r="K86" s="17"/>
      <c r="L86" s="14"/>
      <c r="M86" s="14"/>
      <c r="N86" s="14"/>
      <c r="O86" s="14"/>
      <c r="P86" s="15"/>
    </row>
    <row r="87" spans="1:16" ht="21.95" customHeight="1">
      <c r="A87" s="14"/>
      <c r="B87" s="14"/>
      <c r="C87" s="14"/>
      <c r="D87" s="15"/>
      <c r="E87" s="14"/>
      <c r="F87" s="14"/>
      <c r="G87" s="24"/>
      <c r="H87" s="24"/>
      <c r="I87" s="24"/>
      <c r="J87" s="24"/>
      <c r="K87" s="17"/>
      <c r="L87" s="14"/>
      <c r="M87" s="14"/>
      <c r="N87" s="14"/>
      <c r="O87" s="14"/>
      <c r="P87" s="15"/>
    </row>
    <row r="88" spans="1:16" ht="21.95" customHeight="1">
      <c r="A88" s="14"/>
      <c r="B88" s="14"/>
      <c r="C88" s="14"/>
      <c r="D88" s="15"/>
      <c r="E88" s="14"/>
      <c r="F88" s="14"/>
      <c r="G88" s="24"/>
      <c r="H88" s="24"/>
      <c r="I88" s="24"/>
      <c r="J88" s="24"/>
      <c r="K88" s="17"/>
      <c r="L88" s="14"/>
      <c r="M88" s="14"/>
      <c r="N88" s="14"/>
      <c r="O88" s="14"/>
      <c r="P88" s="15"/>
    </row>
    <row r="89" spans="1:16" ht="21.95" customHeight="1">
      <c r="A89" s="14"/>
      <c r="B89" s="14"/>
      <c r="C89" s="14"/>
      <c r="D89" s="15"/>
      <c r="E89" s="14"/>
      <c r="F89" s="14"/>
      <c r="G89" s="24"/>
      <c r="H89" s="24"/>
      <c r="I89" s="24"/>
      <c r="J89" s="24"/>
      <c r="K89" s="17"/>
      <c r="L89" s="14"/>
      <c r="M89" s="14"/>
      <c r="N89" s="14"/>
      <c r="O89" s="14"/>
      <c r="P89" s="15"/>
    </row>
    <row r="90" spans="1:16" ht="21.95" customHeight="1">
      <c r="A90" s="14"/>
      <c r="B90" s="14"/>
      <c r="C90" s="14"/>
      <c r="D90" s="15"/>
      <c r="E90" s="14"/>
      <c r="F90" s="14"/>
      <c r="G90" s="24"/>
      <c r="H90" s="24"/>
      <c r="I90" s="24"/>
      <c r="J90" s="24"/>
      <c r="K90" s="17"/>
      <c r="L90" s="14"/>
      <c r="M90" s="14"/>
      <c r="N90" s="14"/>
      <c r="O90" s="14"/>
      <c r="P90" s="15"/>
    </row>
    <row r="91" spans="1:16" ht="21.95" customHeight="1">
      <c r="A91" s="14"/>
      <c r="B91" s="14"/>
      <c r="C91" s="14"/>
      <c r="D91" s="15"/>
      <c r="E91" s="14"/>
      <c r="F91" s="14"/>
      <c r="G91" s="24"/>
      <c r="H91" s="24"/>
      <c r="I91" s="24"/>
      <c r="J91" s="24"/>
      <c r="K91" s="17"/>
      <c r="L91" s="14"/>
      <c r="M91" s="14"/>
      <c r="N91" s="14"/>
      <c r="O91" s="14"/>
      <c r="P91" s="15"/>
    </row>
    <row r="92" spans="1:16" ht="21.95" customHeight="1">
      <c r="A92" s="14"/>
      <c r="B92" s="14"/>
      <c r="C92" s="14"/>
      <c r="D92" s="15"/>
      <c r="E92" s="14"/>
      <c r="F92" s="14"/>
      <c r="G92" s="24"/>
      <c r="H92" s="24"/>
      <c r="I92" s="24"/>
      <c r="J92" s="24"/>
      <c r="K92" s="17"/>
      <c r="L92" s="14"/>
      <c r="M92" s="14"/>
      <c r="N92" s="14"/>
      <c r="O92" s="14"/>
      <c r="P92" s="15"/>
    </row>
    <row r="93" spans="1:16" ht="21.95" customHeight="1">
      <c r="A93" s="14"/>
      <c r="B93" s="14"/>
      <c r="C93" s="14"/>
      <c r="D93" s="15"/>
      <c r="E93" s="14"/>
      <c r="F93" s="14"/>
      <c r="G93" s="24"/>
      <c r="H93" s="24"/>
      <c r="I93" s="24"/>
      <c r="J93" s="24"/>
      <c r="K93" s="17"/>
      <c r="L93" s="14"/>
      <c r="M93" s="14"/>
      <c r="N93" s="14"/>
      <c r="O93" s="14"/>
      <c r="P93" s="15"/>
    </row>
    <row r="94" spans="1:16" ht="21.95" customHeight="1">
      <c r="A94" s="14"/>
      <c r="B94" s="14"/>
      <c r="C94" s="14"/>
      <c r="D94" s="15"/>
      <c r="E94" s="14"/>
      <c r="F94" s="14"/>
      <c r="G94" s="24"/>
      <c r="H94" s="24"/>
      <c r="I94" s="24"/>
      <c r="J94" s="24"/>
      <c r="K94" s="17"/>
      <c r="L94" s="14"/>
      <c r="M94" s="14"/>
      <c r="N94" s="14"/>
      <c r="O94" s="14"/>
      <c r="P94" s="15"/>
    </row>
    <row r="95" spans="1:16" ht="21.95" customHeight="1">
      <c r="A95" s="14"/>
      <c r="B95" s="14"/>
      <c r="C95" s="14"/>
      <c r="D95" s="15"/>
      <c r="E95" s="14"/>
      <c r="F95" s="14"/>
      <c r="G95" s="24"/>
      <c r="H95" s="24"/>
      <c r="I95" s="24"/>
      <c r="J95" s="24"/>
      <c r="K95" s="17"/>
      <c r="L95" s="14"/>
      <c r="M95" s="14"/>
      <c r="N95" s="14"/>
      <c r="O95" s="14"/>
      <c r="P95" s="15"/>
    </row>
    <row r="96" spans="1:16" ht="21.95" customHeight="1">
      <c r="A96" s="14"/>
      <c r="B96" s="14"/>
      <c r="C96" s="14"/>
      <c r="D96" s="15"/>
      <c r="E96" s="14"/>
      <c r="F96" s="14"/>
      <c r="G96" s="24"/>
      <c r="H96" s="24"/>
      <c r="I96" s="24"/>
      <c r="J96" s="24"/>
      <c r="K96" s="17"/>
      <c r="L96" s="14"/>
      <c r="M96" s="14"/>
      <c r="N96" s="14"/>
      <c r="O96" s="14"/>
      <c r="P96" s="15"/>
    </row>
    <row r="97" spans="1:16" ht="21.95" customHeight="1">
      <c r="A97" s="14"/>
      <c r="B97" s="14"/>
      <c r="C97" s="14"/>
      <c r="D97" s="15"/>
      <c r="E97" s="14"/>
      <c r="F97" s="14"/>
      <c r="G97" s="24"/>
      <c r="H97" s="24"/>
      <c r="I97" s="24"/>
      <c r="J97" s="24"/>
      <c r="K97" s="17"/>
      <c r="L97" s="14"/>
      <c r="M97" s="14"/>
      <c r="N97" s="14"/>
      <c r="O97" s="14"/>
      <c r="P97" s="15"/>
    </row>
    <row r="98" spans="1:16" ht="21.95" customHeight="1">
      <c r="A98" s="14"/>
      <c r="B98" s="14"/>
      <c r="C98" s="14"/>
      <c r="D98" s="15"/>
      <c r="E98" s="14"/>
      <c r="F98" s="14"/>
      <c r="G98" s="24"/>
      <c r="H98" s="24"/>
      <c r="I98" s="24"/>
      <c r="J98" s="24"/>
      <c r="K98" s="17"/>
      <c r="L98" s="14"/>
      <c r="M98" s="14"/>
      <c r="N98" s="14"/>
      <c r="O98" s="14"/>
      <c r="P98" s="15"/>
    </row>
    <row r="99" spans="1:16" ht="21.95" customHeight="1">
      <c r="A99" s="14"/>
      <c r="B99" s="14"/>
      <c r="C99" s="14"/>
      <c r="D99" s="15"/>
      <c r="E99" s="14"/>
      <c r="F99" s="14"/>
      <c r="G99" s="24"/>
      <c r="H99" s="24"/>
      <c r="I99" s="24"/>
      <c r="J99" s="24"/>
      <c r="K99" s="17"/>
      <c r="L99" s="14"/>
      <c r="M99" s="14"/>
      <c r="N99" s="14"/>
      <c r="O99" s="14"/>
      <c r="P99" s="15"/>
    </row>
    <row r="100" spans="1:16" ht="21.95" customHeight="1">
      <c r="A100" s="14"/>
      <c r="B100" s="14"/>
      <c r="C100" s="14"/>
      <c r="D100" s="15"/>
      <c r="E100" s="14"/>
      <c r="F100" s="14"/>
      <c r="G100" s="24"/>
      <c r="H100" s="24"/>
      <c r="I100" s="24"/>
      <c r="J100" s="24"/>
      <c r="K100" s="17"/>
      <c r="L100" s="14"/>
      <c r="M100" s="14"/>
      <c r="N100" s="14"/>
      <c r="O100" s="14"/>
      <c r="P100" s="15"/>
    </row>
    <row r="101" spans="1:16" ht="21.95" customHeight="1">
      <c r="A101" s="14"/>
      <c r="B101" s="14"/>
      <c r="C101" s="14"/>
      <c r="D101" s="15"/>
      <c r="E101" s="14"/>
      <c r="F101" s="14"/>
      <c r="G101" s="24"/>
      <c r="H101" s="24"/>
      <c r="I101" s="24"/>
      <c r="J101" s="24"/>
      <c r="K101" s="17"/>
      <c r="L101" s="14"/>
      <c r="M101" s="14"/>
      <c r="N101" s="14"/>
      <c r="O101" s="14"/>
      <c r="P101" s="15"/>
    </row>
    <row r="102" spans="1:16" ht="21.95" customHeight="1">
      <c r="A102" s="14"/>
      <c r="B102" s="14"/>
      <c r="C102" s="14"/>
      <c r="D102" s="15"/>
      <c r="E102" s="14"/>
      <c r="F102" s="14"/>
      <c r="G102" s="24"/>
      <c r="H102" s="24"/>
      <c r="I102" s="24"/>
      <c r="J102" s="24"/>
      <c r="K102" s="17"/>
      <c r="L102" s="14"/>
      <c r="M102" s="14"/>
      <c r="N102" s="14"/>
      <c r="O102" s="14"/>
      <c r="P102" s="15"/>
    </row>
    <row r="103" spans="1:16" ht="21.95" customHeight="1">
      <c r="A103" s="14"/>
      <c r="B103" s="14"/>
      <c r="C103" s="14"/>
      <c r="D103" s="15"/>
      <c r="E103" s="14"/>
      <c r="F103" s="14"/>
      <c r="G103" s="24"/>
      <c r="H103" s="24"/>
      <c r="I103" s="24"/>
      <c r="J103" s="24"/>
      <c r="K103" s="17"/>
      <c r="L103" s="14"/>
      <c r="M103" s="14"/>
      <c r="N103" s="14"/>
      <c r="O103" s="14"/>
      <c r="P103" s="15"/>
    </row>
    <row r="104" spans="1:16" ht="21.95" customHeight="1">
      <c r="A104" s="14"/>
      <c r="B104" s="14"/>
      <c r="C104" s="14"/>
      <c r="D104" s="15"/>
      <c r="E104" s="14"/>
      <c r="F104" s="14"/>
      <c r="G104" s="24"/>
      <c r="H104" s="24"/>
      <c r="I104" s="24"/>
      <c r="J104" s="24"/>
      <c r="K104" s="17"/>
      <c r="L104" s="14"/>
      <c r="M104" s="14"/>
      <c r="N104" s="14"/>
      <c r="O104" s="14"/>
      <c r="P104" s="15"/>
    </row>
    <row r="105" spans="1:16" ht="21.95" customHeight="1">
      <c r="A105" s="14"/>
      <c r="B105" s="14"/>
      <c r="C105" s="14"/>
      <c r="D105" s="15"/>
      <c r="E105" s="14"/>
      <c r="F105" s="14"/>
      <c r="G105" s="24"/>
      <c r="H105" s="24"/>
      <c r="I105" s="24"/>
      <c r="J105" s="24"/>
      <c r="K105" s="17"/>
      <c r="L105" s="14"/>
      <c r="M105" s="14"/>
      <c r="N105" s="14"/>
      <c r="O105" s="14"/>
      <c r="P105" s="15"/>
    </row>
    <row r="106" spans="1:16" ht="21.95" customHeight="1">
      <c r="A106" s="14"/>
      <c r="B106" s="14"/>
      <c r="C106" s="14"/>
      <c r="D106" s="15"/>
      <c r="E106" s="14"/>
      <c r="F106" s="14"/>
      <c r="G106" s="24"/>
      <c r="H106" s="24"/>
      <c r="I106" s="24"/>
      <c r="J106" s="24"/>
      <c r="K106" s="17"/>
      <c r="L106" s="14"/>
      <c r="M106" s="14"/>
      <c r="N106" s="14"/>
      <c r="O106" s="14"/>
      <c r="P106" s="15"/>
    </row>
    <row r="107" spans="1:16" ht="21.95" customHeight="1">
      <c r="A107" s="14"/>
      <c r="B107" s="14"/>
      <c r="C107" s="14"/>
      <c r="D107" s="15"/>
      <c r="E107" s="14"/>
      <c r="F107" s="14"/>
      <c r="G107" s="24"/>
      <c r="H107" s="24"/>
      <c r="I107" s="24"/>
      <c r="J107" s="24"/>
      <c r="K107" s="17"/>
      <c r="L107" s="14"/>
      <c r="M107" s="14"/>
      <c r="N107" s="14"/>
      <c r="O107" s="14"/>
      <c r="P107" s="15"/>
    </row>
    <row r="108" spans="1:16" ht="21.95" customHeight="1">
      <c r="A108" s="14"/>
      <c r="B108" s="14"/>
      <c r="C108" s="14"/>
      <c r="D108" s="15"/>
      <c r="E108" s="14"/>
      <c r="F108" s="14"/>
      <c r="G108" s="24"/>
      <c r="H108" s="24"/>
      <c r="I108" s="24"/>
      <c r="J108" s="24"/>
      <c r="K108" s="17"/>
      <c r="L108" s="14"/>
      <c r="M108" s="14"/>
      <c r="N108" s="14"/>
      <c r="O108" s="14"/>
      <c r="P108" s="15"/>
    </row>
    <row r="109" spans="1:16" ht="21.95" customHeight="1">
      <c r="A109" s="14"/>
      <c r="B109" s="14"/>
      <c r="C109" s="14"/>
      <c r="D109" s="15"/>
      <c r="E109" s="14"/>
      <c r="F109" s="14"/>
      <c r="G109" s="24"/>
      <c r="H109" s="24"/>
      <c r="I109" s="24"/>
      <c r="J109" s="24"/>
      <c r="K109" s="17"/>
      <c r="L109" s="14"/>
      <c r="M109" s="14"/>
      <c r="N109" s="14"/>
      <c r="O109" s="14"/>
      <c r="P109" s="15"/>
    </row>
    <row r="110" spans="1:16" ht="21.95" customHeight="1">
      <c r="A110" s="14"/>
      <c r="B110" s="14"/>
      <c r="C110" s="14"/>
      <c r="D110" s="15"/>
      <c r="E110" s="14"/>
      <c r="F110" s="14"/>
      <c r="G110" s="24"/>
      <c r="H110" s="24"/>
      <c r="I110" s="24"/>
      <c r="J110" s="24"/>
      <c r="K110" s="17"/>
      <c r="L110" s="14"/>
      <c r="M110" s="14"/>
      <c r="N110" s="14"/>
      <c r="O110" s="14"/>
      <c r="P110" s="15"/>
    </row>
    <row r="111" spans="1:16" ht="21.95" customHeight="1">
      <c r="A111" s="14"/>
      <c r="B111" s="14"/>
      <c r="C111" s="14"/>
      <c r="D111" s="15"/>
      <c r="E111" s="14"/>
      <c r="F111" s="14"/>
      <c r="G111" s="24"/>
      <c r="H111" s="24"/>
      <c r="I111" s="24"/>
      <c r="J111" s="24"/>
      <c r="K111" s="17"/>
      <c r="L111" s="14"/>
      <c r="M111" s="14"/>
      <c r="N111" s="14"/>
      <c r="O111" s="14"/>
      <c r="P111" s="15"/>
    </row>
    <row r="112" spans="1:16" ht="21.95" customHeight="1">
      <c r="A112" s="14"/>
      <c r="B112" s="14"/>
      <c r="C112" s="14"/>
      <c r="D112" s="15"/>
      <c r="E112" s="14"/>
      <c r="F112" s="14"/>
      <c r="G112" s="24"/>
      <c r="H112" s="24"/>
      <c r="I112" s="24"/>
      <c r="J112" s="24"/>
      <c r="K112" s="17"/>
      <c r="L112" s="14"/>
      <c r="M112" s="14"/>
      <c r="N112" s="14"/>
      <c r="O112" s="14"/>
      <c r="P112" s="15"/>
    </row>
    <row r="113" spans="1:16" ht="21.95" customHeight="1">
      <c r="A113" s="14"/>
      <c r="B113" s="14"/>
      <c r="C113" s="14"/>
      <c r="D113" s="15"/>
      <c r="E113" s="14"/>
      <c r="F113" s="14"/>
      <c r="G113" s="24"/>
      <c r="H113" s="24"/>
      <c r="I113" s="24"/>
      <c r="J113" s="24"/>
      <c r="K113" s="17"/>
      <c r="L113" s="14"/>
      <c r="M113" s="14"/>
      <c r="N113" s="14"/>
      <c r="O113" s="14"/>
      <c r="P113" s="15"/>
    </row>
    <row r="114" spans="1:16" ht="21.95" customHeight="1">
      <c r="A114" s="14"/>
      <c r="B114" s="14"/>
      <c r="C114" s="14"/>
      <c r="D114" s="15"/>
      <c r="E114" s="14"/>
      <c r="F114" s="14"/>
      <c r="G114" s="24"/>
      <c r="H114" s="24"/>
      <c r="I114" s="24"/>
      <c r="J114" s="24"/>
      <c r="K114" s="17"/>
      <c r="L114" s="14"/>
      <c r="M114" s="14"/>
      <c r="N114" s="14"/>
      <c r="O114" s="14"/>
      <c r="P114" s="15"/>
    </row>
    <row r="115" spans="1:16" ht="21.95" customHeight="1">
      <c r="A115" s="14"/>
      <c r="B115" s="14"/>
      <c r="C115" s="14"/>
      <c r="D115" s="15"/>
      <c r="E115" s="14"/>
      <c r="F115" s="14"/>
      <c r="G115" s="24"/>
      <c r="H115" s="24"/>
      <c r="I115" s="24"/>
      <c r="J115" s="24"/>
      <c r="K115" s="17"/>
      <c r="L115" s="14"/>
      <c r="M115" s="14"/>
      <c r="N115" s="14"/>
      <c r="O115" s="14"/>
      <c r="P115" s="15"/>
    </row>
    <row r="116" spans="1:16" ht="21.95" customHeight="1">
      <c r="A116" s="14"/>
      <c r="B116" s="14"/>
      <c r="C116" s="14"/>
      <c r="D116" s="15"/>
      <c r="E116" s="14"/>
      <c r="F116" s="14"/>
      <c r="G116" s="24"/>
      <c r="H116" s="24"/>
      <c r="I116" s="24"/>
      <c r="J116" s="24"/>
      <c r="K116" s="17"/>
      <c r="L116" s="14"/>
      <c r="M116" s="14"/>
      <c r="N116" s="14"/>
      <c r="O116" s="14"/>
      <c r="P116" s="15"/>
    </row>
    <row r="117" spans="1:16" ht="21.95" customHeight="1">
      <c r="A117" s="14"/>
      <c r="B117" s="14"/>
      <c r="C117" s="14"/>
      <c r="D117" s="15"/>
      <c r="E117" s="14"/>
      <c r="F117" s="14"/>
      <c r="G117" s="24"/>
      <c r="H117" s="24"/>
      <c r="I117" s="24"/>
      <c r="J117" s="24"/>
      <c r="K117" s="17"/>
      <c r="L117" s="14"/>
      <c r="M117" s="14"/>
      <c r="N117" s="14"/>
      <c r="O117" s="14"/>
      <c r="P117" s="15"/>
    </row>
    <row r="118" spans="1:16" ht="21.95" customHeight="1">
      <c r="A118" s="14"/>
      <c r="B118" s="14"/>
      <c r="C118" s="14"/>
      <c r="D118" s="15"/>
      <c r="E118" s="14"/>
      <c r="F118" s="14"/>
      <c r="G118" s="24"/>
      <c r="H118" s="24"/>
      <c r="I118" s="24"/>
      <c r="J118" s="24"/>
      <c r="K118" s="17"/>
      <c r="L118" s="14"/>
      <c r="M118" s="14"/>
      <c r="N118" s="14"/>
      <c r="O118" s="14"/>
      <c r="P118" s="15"/>
    </row>
    <row r="119" spans="1:16" ht="21.95" customHeight="1">
      <c r="A119" s="14"/>
      <c r="B119" s="14"/>
      <c r="C119" s="14"/>
      <c r="D119" s="15"/>
      <c r="E119" s="14"/>
      <c r="F119" s="14"/>
      <c r="G119" s="24"/>
      <c r="H119" s="24"/>
      <c r="I119" s="24"/>
      <c r="J119" s="24"/>
      <c r="K119" s="17"/>
      <c r="L119" s="14"/>
      <c r="M119" s="14"/>
      <c r="N119" s="14"/>
      <c r="O119" s="14"/>
      <c r="P119" s="15"/>
    </row>
    <row r="120" spans="1:16" ht="21.95" customHeight="1">
      <c r="A120" s="14"/>
      <c r="B120" s="14"/>
      <c r="C120" s="14"/>
      <c r="D120" s="15"/>
      <c r="E120" s="14"/>
      <c r="F120" s="14"/>
      <c r="G120" s="24"/>
      <c r="H120" s="24"/>
      <c r="I120" s="24"/>
      <c r="J120" s="24"/>
      <c r="K120" s="17"/>
      <c r="L120" s="14"/>
      <c r="M120" s="14"/>
      <c r="N120" s="14"/>
      <c r="O120" s="14"/>
      <c r="P120" s="15"/>
    </row>
    <row r="121" spans="1:16" ht="21.95" customHeight="1">
      <c r="A121" s="14"/>
      <c r="B121" s="14"/>
      <c r="C121" s="14"/>
      <c r="D121" s="15"/>
      <c r="E121" s="14"/>
      <c r="F121" s="14"/>
      <c r="G121" s="24"/>
      <c r="H121" s="24"/>
      <c r="I121" s="24"/>
      <c r="J121" s="24"/>
      <c r="K121" s="17"/>
      <c r="L121" s="14"/>
      <c r="M121" s="14"/>
      <c r="N121" s="14"/>
      <c r="O121" s="14"/>
      <c r="P121" s="15"/>
    </row>
    <row r="122" spans="1:16" ht="21.95" customHeight="1">
      <c r="A122" s="14"/>
      <c r="B122" s="14"/>
      <c r="C122" s="14"/>
      <c r="D122" s="15"/>
      <c r="E122" s="14"/>
      <c r="F122" s="14"/>
      <c r="G122" s="24"/>
      <c r="H122" s="24"/>
      <c r="I122" s="24"/>
      <c r="J122" s="24"/>
      <c r="K122" s="17"/>
      <c r="L122" s="14"/>
      <c r="M122" s="14"/>
      <c r="N122" s="14"/>
      <c r="O122" s="14"/>
      <c r="P122" s="15"/>
    </row>
    <row r="123" spans="1:16" ht="21.95" customHeight="1">
      <c r="A123" s="14"/>
      <c r="B123" s="14"/>
      <c r="C123" s="14"/>
      <c r="D123" s="15"/>
      <c r="E123" s="14"/>
      <c r="F123" s="14"/>
      <c r="G123" s="24"/>
      <c r="H123" s="24"/>
      <c r="I123" s="24"/>
      <c r="J123" s="24"/>
      <c r="K123" s="17"/>
      <c r="L123" s="14"/>
      <c r="M123" s="14"/>
      <c r="N123" s="14"/>
      <c r="O123" s="14"/>
      <c r="P123" s="15"/>
    </row>
    <row r="124" spans="1:16" ht="21.95" customHeight="1">
      <c r="A124" s="14"/>
      <c r="B124" s="14"/>
      <c r="C124" s="14"/>
      <c r="D124" s="15"/>
      <c r="E124" s="14"/>
      <c r="F124" s="14"/>
      <c r="G124" s="24"/>
      <c r="H124" s="24"/>
      <c r="I124" s="24"/>
      <c r="J124" s="24"/>
      <c r="K124" s="17"/>
      <c r="L124" s="14"/>
      <c r="M124" s="14"/>
      <c r="N124" s="14"/>
      <c r="O124" s="14"/>
      <c r="P124" s="15"/>
    </row>
    <row r="125" spans="1:16" ht="21.95" customHeight="1">
      <c r="A125" s="14"/>
      <c r="B125" s="14"/>
      <c r="C125" s="14"/>
      <c r="D125" s="15"/>
      <c r="E125" s="14"/>
      <c r="F125" s="14"/>
      <c r="G125" s="24"/>
      <c r="H125" s="24"/>
      <c r="I125" s="24"/>
      <c r="J125" s="24"/>
      <c r="K125" s="17"/>
      <c r="L125" s="14"/>
      <c r="M125" s="14"/>
      <c r="N125" s="14"/>
      <c r="O125" s="14"/>
      <c r="P125" s="15"/>
    </row>
    <row r="126" spans="1:16" ht="21.95" customHeight="1">
      <c r="A126" s="14"/>
      <c r="B126" s="14"/>
      <c r="C126" s="14"/>
      <c r="D126" s="15"/>
      <c r="E126" s="14"/>
      <c r="F126" s="14"/>
      <c r="G126" s="24"/>
      <c r="H126" s="24"/>
      <c r="I126" s="24"/>
      <c r="J126" s="24"/>
      <c r="K126" s="17"/>
      <c r="L126" s="14"/>
      <c r="M126" s="14"/>
      <c r="N126" s="14"/>
      <c r="O126" s="14"/>
      <c r="P126" s="15"/>
    </row>
    <row r="127" spans="1:16" ht="21.95" customHeight="1">
      <c r="A127" s="14"/>
      <c r="B127" s="14"/>
      <c r="C127" s="14"/>
      <c r="D127" s="15"/>
      <c r="E127" s="14"/>
      <c r="F127" s="14"/>
      <c r="G127" s="24"/>
      <c r="H127" s="24"/>
      <c r="I127" s="24"/>
      <c r="J127" s="24"/>
      <c r="K127" s="17"/>
      <c r="L127" s="14"/>
      <c r="M127" s="14"/>
      <c r="N127" s="14"/>
      <c r="O127" s="14"/>
      <c r="P127" s="15"/>
    </row>
    <row r="128" spans="1:16" ht="21.95" customHeight="1">
      <c r="A128" s="14"/>
      <c r="B128" s="14"/>
      <c r="C128" s="14"/>
      <c r="D128" s="15"/>
      <c r="E128" s="14"/>
      <c r="F128" s="14"/>
      <c r="G128" s="24"/>
      <c r="H128" s="24"/>
      <c r="I128" s="24"/>
      <c r="J128" s="24"/>
      <c r="K128" s="17"/>
      <c r="L128" s="14"/>
      <c r="M128" s="14"/>
      <c r="N128" s="14"/>
      <c r="O128" s="14"/>
      <c r="P128" s="15"/>
    </row>
    <row r="129" spans="1:16" ht="21.95" customHeight="1">
      <c r="A129" s="14"/>
      <c r="B129" s="14"/>
      <c r="C129" s="14"/>
      <c r="D129" s="15"/>
      <c r="E129" s="14"/>
      <c r="F129" s="14"/>
      <c r="G129" s="24"/>
      <c r="H129" s="24"/>
      <c r="I129" s="24"/>
      <c r="J129" s="24"/>
      <c r="K129" s="17"/>
      <c r="L129" s="14"/>
      <c r="M129" s="14"/>
      <c r="N129" s="14"/>
      <c r="O129" s="14"/>
      <c r="P129" s="15"/>
    </row>
    <row r="130" spans="1:16" ht="21.95" customHeight="1">
      <c r="A130" s="14"/>
      <c r="B130" s="14"/>
      <c r="C130" s="14"/>
      <c r="D130" s="15"/>
      <c r="E130" s="14"/>
      <c r="F130" s="14"/>
      <c r="G130" s="24"/>
      <c r="H130" s="24"/>
      <c r="I130" s="24"/>
      <c r="J130" s="24"/>
      <c r="K130" s="17"/>
      <c r="L130" s="14"/>
      <c r="M130" s="14"/>
      <c r="N130" s="14"/>
      <c r="O130" s="14"/>
      <c r="P130" s="15"/>
    </row>
    <row r="131" spans="1:16" ht="21.95" customHeight="1">
      <c r="A131" s="14"/>
      <c r="B131" s="14"/>
      <c r="C131" s="14"/>
      <c r="D131" s="15"/>
      <c r="E131" s="14"/>
      <c r="F131" s="14"/>
      <c r="G131" s="24"/>
      <c r="H131" s="24"/>
      <c r="I131" s="24"/>
      <c r="J131" s="24"/>
      <c r="K131" s="17"/>
      <c r="L131" s="14"/>
      <c r="M131" s="14"/>
      <c r="N131" s="14"/>
      <c r="O131" s="14"/>
      <c r="P131" s="15"/>
    </row>
    <row r="132" spans="1:16" ht="21.95" customHeight="1">
      <c r="A132" s="14"/>
      <c r="B132" s="14"/>
      <c r="C132" s="14"/>
      <c r="D132" s="15"/>
      <c r="E132" s="14"/>
      <c r="F132" s="14"/>
      <c r="G132" s="24"/>
      <c r="H132" s="24"/>
      <c r="I132" s="24"/>
      <c r="J132" s="24"/>
      <c r="K132" s="17"/>
      <c r="L132" s="14"/>
      <c r="M132" s="14"/>
      <c r="N132" s="14"/>
      <c r="O132" s="14"/>
      <c r="P132" s="15"/>
    </row>
    <row r="133" spans="1:16" ht="21.95" customHeight="1">
      <c r="A133" s="14"/>
      <c r="B133" s="14"/>
      <c r="C133" s="14"/>
      <c r="D133" s="15"/>
      <c r="E133" s="14"/>
      <c r="F133" s="14"/>
      <c r="G133" s="24"/>
      <c r="H133" s="24"/>
      <c r="I133" s="24"/>
      <c r="J133" s="24"/>
      <c r="K133" s="17"/>
      <c r="L133" s="14"/>
      <c r="M133" s="14"/>
      <c r="N133" s="14"/>
      <c r="O133" s="14"/>
      <c r="P133" s="15"/>
    </row>
    <row r="134" spans="1:16" ht="21.95" customHeight="1">
      <c r="A134" s="14"/>
      <c r="B134" s="14"/>
      <c r="C134" s="14"/>
      <c r="D134" s="15"/>
      <c r="E134" s="14"/>
      <c r="F134" s="14"/>
      <c r="G134" s="24"/>
      <c r="H134" s="24"/>
      <c r="I134" s="24"/>
      <c r="J134" s="24"/>
      <c r="K134" s="17"/>
      <c r="L134" s="14"/>
      <c r="M134" s="14"/>
      <c r="N134" s="14"/>
      <c r="O134" s="14"/>
      <c r="P134" s="15"/>
    </row>
    <row r="135" spans="1:16" ht="21.95" customHeight="1">
      <c r="A135" s="14"/>
      <c r="B135" s="14"/>
      <c r="C135" s="14"/>
      <c r="D135" s="15"/>
      <c r="E135" s="14"/>
      <c r="F135" s="14"/>
      <c r="G135" s="24"/>
      <c r="H135" s="24"/>
      <c r="I135" s="24"/>
      <c r="J135" s="24"/>
      <c r="K135" s="17"/>
      <c r="L135" s="14"/>
      <c r="M135" s="14"/>
      <c r="N135" s="14"/>
      <c r="O135" s="14"/>
      <c r="P135" s="15"/>
    </row>
    <row r="136" spans="1:16" ht="21.95" customHeight="1">
      <c r="A136" s="14"/>
      <c r="B136" s="14"/>
      <c r="C136" s="14"/>
      <c r="D136" s="15"/>
      <c r="E136" s="14"/>
      <c r="F136" s="14"/>
      <c r="G136" s="24"/>
      <c r="H136" s="24"/>
      <c r="I136" s="24"/>
      <c r="J136" s="24"/>
      <c r="K136" s="17"/>
      <c r="L136" s="14"/>
      <c r="M136" s="14"/>
      <c r="N136" s="14"/>
      <c r="O136" s="14"/>
      <c r="P136" s="15"/>
    </row>
    <row r="137" spans="1:16" ht="21.95" customHeight="1">
      <c r="A137" s="14"/>
      <c r="B137" s="14"/>
      <c r="C137" s="14"/>
      <c r="D137" s="15"/>
      <c r="E137" s="14"/>
      <c r="F137" s="14"/>
      <c r="G137" s="24"/>
      <c r="H137" s="24"/>
      <c r="I137" s="24"/>
      <c r="J137" s="24"/>
      <c r="K137" s="17"/>
      <c r="L137" s="14"/>
      <c r="M137" s="14"/>
      <c r="N137" s="14"/>
      <c r="O137" s="14"/>
      <c r="P137" s="15"/>
    </row>
    <row r="138" spans="1:16" ht="21.95" customHeight="1">
      <c r="A138" s="14"/>
      <c r="B138" s="14"/>
      <c r="C138" s="14"/>
      <c r="D138" s="15"/>
      <c r="E138" s="14"/>
      <c r="F138" s="14"/>
      <c r="G138" s="24"/>
      <c r="H138" s="24"/>
      <c r="I138" s="24"/>
      <c r="J138" s="24"/>
      <c r="K138" s="17"/>
      <c r="L138" s="14"/>
      <c r="M138" s="14"/>
      <c r="N138" s="14"/>
      <c r="O138" s="14"/>
      <c r="P138" s="15"/>
    </row>
    <row r="139" spans="1:16" ht="21.95" customHeight="1">
      <c r="A139" s="14"/>
      <c r="B139" s="14"/>
      <c r="C139" s="14"/>
      <c r="D139" s="15"/>
      <c r="E139" s="14"/>
      <c r="F139" s="14"/>
      <c r="G139" s="24"/>
      <c r="H139" s="24"/>
      <c r="I139" s="24"/>
      <c r="J139" s="24"/>
      <c r="K139" s="17"/>
      <c r="L139" s="14"/>
      <c r="M139" s="14"/>
      <c r="N139" s="14"/>
      <c r="O139" s="14"/>
      <c r="P139" s="15"/>
    </row>
    <row r="140" spans="1:16" ht="21.95" customHeight="1">
      <c r="A140" s="14"/>
      <c r="B140" s="14"/>
      <c r="C140" s="14"/>
      <c r="D140" s="15"/>
      <c r="E140" s="14"/>
      <c r="F140" s="14"/>
      <c r="G140" s="24"/>
      <c r="H140" s="24"/>
      <c r="I140" s="24"/>
      <c r="J140" s="24"/>
      <c r="K140" s="17"/>
      <c r="L140" s="14"/>
      <c r="M140" s="14"/>
      <c r="N140" s="14"/>
      <c r="O140" s="14"/>
      <c r="P140" s="15"/>
    </row>
    <row r="141" spans="1:16" ht="21.95" customHeight="1">
      <c r="A141" s="14"/>
      <c r="B141" s="14"/>
      <c r="C141" s="14"/>
      <c r="D141" s="15"/>
      <c r="E141" s="14"/>
      <c r="F141" s="14"/>
      <c r="G141" s="24"/>
      <c r="H141" s="24"/>
      <c r="I141" s="24"/>
      <c r="J141" s="24"/>
      <c r="K141" s="17"/>
      <c r="L141" s="14"/>
      <c r="M141" s="14"/>
      <c r="N141" s="14"/>
      <c r="O141" s="14"/>
      <c r="P141" s="15"/>
    </row>
    <row r="142" spans="1:16" ht="21.95" customHeight="1">
      <c r="A142" s="14"/>
      <c r="B142" s="14"/>
      <c r="C142" s="14"/>
      <c r="D142" s="15"/>
      <c r="E142" s="14"/>
      <c r="F142" s="14"/>
      <c r="G142" s="24"/>
      <c r="H142" s="24"/>
      <c r="I142" s="24"/>
      <c r="J142" s="24"/>
      <c r="K142" s="17"/>
      <c r="L142" s="14"/>
      <c r="M142" s="14"/>
      <c r="N142" s="14"/>
      <c r="O142" s="14"/>
      <c r="P142" s="15"/>
    </row>
    <row r="143" spans="1:16" ht="21.95" customHeight="1">
      <c r="A143" s="14"/>
      <c r="B143" s="14"/>
      <c r="C143" s="14"/>
      <c r="D143" s="15"/>
      <c r="E143" s="14"/>
      <c r="F143" s="14"/>
      <c r="G143" s="24"/>
      <c r="H143" s="24"/>
      <c r="I143" s="24"/>
      <c r="J143" s="24"/>
      <c r="K143" s="17"/>
      <c r="L143" s="14"/>
      <c r="M143" s="14"/>
      <c r="N143" s="14"/>
      <c r="O143" s="14"/>
      <c r="P143" s="15"/>
    </row>
    <row r="144" spans="1:16" ht="21.95" customHeight="1">
      <c r="A144" s="14"/>
      <c r="B144" s="14"/>
      <c r="C144" s="14"/>
      <c r="D144" s="15"/>
      <c r="E144" s="14"/>
      <c r="F144" s="14"/>
      <c r="G144" s="24"/>
      <c r="H144" s="24"/>
      <c r="I144" s="24"/>
      <c r="J144" s="24"/>
      <c r="K144" s="17"/>
      <c r="L144" s="14"/>
      <c r="M144" s="14"/>
      <c r="N144" s="14"/>
      <c r="O144" s="14"/>
      <c r="P144" s="15"/>
    </row>
    <row r="145" spans="1:16" ht="21.95" customHeight="1">
      <c r="A145" s="14"/>
      <c r="B145" s="14"/>
      <c r="C145" s="14"/>
      <c r="D145" s="15"/>
      <c r="E145" s="14"/>
      <c r="F145" s="14"/>
      <c r="G145" s="24"/>
      <c r="H145" s="24"/>
      <c r="I145" s="24"/>
      <c r="J145" s="24"/>
      <c r="K145" s="17"/>
      <c r="L145" s="14"/>
      <c r="M145" s="14"/>
      <c r="N145" s="14"/>
      <c r="O145" s="14"/>
      <c r="P145" s="15"/>
    </row>
    <row r="146" spans="1:16" ht="21.95" customHeight="1">
      <c r="A146" s="14"/>
      <c r="B146" s="14"/>
      <c r="C146" s="14"/>
      <c r="D146" s="15"/>
      <c r="E146" s="14"/>
      <c r="F146" s="14"/>
      <c r="G146" s="24"/>
      <c r="H146" s="24"/>
      <c r="I146" s="24"/>
      <c r="J146" s="24"/>
      <c r="K146" s="17"/>
      <c r="L146" s="14"/>
      <c r="M146" s="14"/>
      <c r="N146" s="14"/>
      <c r="O146" s="14"/>
      <c r="P146" s="15"/>
    </row>
    <row r="147" spans="1:16" ht="21.95" customHeight="1">
      <c r="A147" s="14"/>
      <c r="B147" s="14"/>
      <c r="C147" s="14"/>
      <c r="D147" s="15"/>
      <c r="E147" s="14"/>
      <c r="F147" s="14"/>
      <c r="G147" s="24"/>
      <c r="H147" s="24"/>
      <c r="I147" s="24"/>
      <c r="J147" s="24"/>
      <c r="K147" s="17"/>
      <c r="L147" s="14"/>
      <c r="M147" s="14"/>
      <c r="N147" s="14"/>
      <c r="O147" s="14"/>
      <c r="P147" s="15"/>
    </row>
    <row r="148" spans="1:16" ht="21.95" customHeight="1">
      <c r="A148" s="14"/>
      <c r="B148" s="14"/>
      <c r="C148" s="14"/>
      <c r="D148" s="15"/>
      <c r="E148" s="14"/>
      <c r="F148" s="14"/>
      <c r="G148" s="24"/>
      <c r="H148" s="24"/>
      <c r="I148" s="24"/>
      <c r="J148" s="24"/>
      <c r="K148" s="17"/>
      <c r="L148" s="14"/>
      <c r="M148" s="14"/>
      <c r="N148" s="14"/>
      <c r="O148" s="14"/>
      <c r="P148" s="15"/>
    </row>
    <row r="149" spans="1:16" ht="21.95" customHeight="1">
      <c r="A149" s="14"/>
      <c r="B149" s="14"/>
      <c r="C149" s="14"/>
      <c r="D149" s="15"/>
      <c r="E149" s="14"/>
      <c r="F149" s="14"/>
      <c r="G149" s="24"/>
      <c r="H149" s="24"/>
      <c r="I149" s="24"/>
      <c r="J149" s="24"/>
      <c r="K149" s="17"/>
      <c r="L149" s="14"/>
      <c r="M149" s="14"/>
      <c r="N149" s="14"/>
      <c r="O149" s="14"/>
      <c r="P149" s="15"/>
    </row>
    <row r="150" spans="1:16" ht="21.95" customHeight="1">
      <c r="A150" s="14"/>
      <c r="B150" s="14"/>
      <c r="C150" s="14"/>
      <c r="D150" s="15"/>
      <c r="E150" s="14"/>
      <c r="F150" s="14"/>
      <c r="G150" s="24"/>
      <c r="H150" s="24"/>
      <c r="I150" s="24"/>
      <c r="J150" s="24"/>
      <c r="K150" s="17"/>
      <c r="L150" s="14"/>
      <c r="M150" s="14"/>
      <c r="N150" s="14"/>
      <c r="O150" s="14"/>
      <c r="P150" s="15"/>
    </row>
    <row r="151" spans="1:16" ht="21.95" customHeight="1">
      <c r="A151" s="14"/>
      <c r="B151" s="14"/>
      <c r="C151" s="14"/>
      <c r="D151" s="15"/>
      <c r="E151" s="14"/>
      <c r="F151" s="14"/>
      <c r="G151" s="24"/>
      <c r="H151" s="24"/>
      <c r="I151" s="24"/>
      <c r="J151" s="24"/>
      <c r="K151" s="17"/>
      <c r="L151" s="14"/>
      <c r="M151" s="14"/>
      <c r="N151" s="14"/>
      <c r="O151" s="14"/>
      <c r="P151" s="15"/>
    </row>
    <row r="152" spans="1:16" ht="21.95" customHeight="1">
      <c r="A152" s="14"/>
      <c r="B152" s="14"/>
      <c r="C152" s="14"/>
      <c r="D152" s="15"/>
      <c r="E152" s="14"/>
      <c r="F152" s="14"/>
      <c r="G152" s="24"/>
      <c r="H152" s="24"/>
      <c r="I152" s="24"/>
      <c r="J152" s="24"/>
      <c r="K152" s="17"/>
      <c r="L152" s="14"/>
      <c r="M152" s="14"/>
      <c r="N152" s="14"/>
      <c r="O152" s="14"/>
      <c r="P152" s="15"/>
    </row>
    <row r="153" spans="1:16" ht="21.95" customHeight="1">
      <c r="A153" s="14"/>
      <c r="B153" s="14"/>
      <c r="C153" s="14"/>
      <c r="D153" s="15"/>
      <c r="E153" s="14"/>
      <c r="F153" s="14"/>
      <c r="G153" s="24"/>
      <c r="H153" s="24"/>
      <c r="I153" s="24"/>
      <c r="J153" s="24"/>
      <c r="K153" s="17"/>
      <c r="L153" s="14"/>
      <c r="M153" s="14"/>
      <c r="N153" s="14"/>
      <c r="O153" s="14"/>
      <c r="P153" s="15"/>
    </row>
    <row r="154" spans="1:16" ht="21.95" customHeight="1">
      <c r="A154" s="14"/>
      <c r="B154" s="14"/>
      <c r="C154" s="14"/>
      <c r="D154" s="15"/>
      <c r="E154" s="14"/>
      <c r="F154" s="14"/>
      <c r="G154" s="24"/>
      <c r="H154" s="24"/>
      <c r="I154" s="24"/>
      <c r="J154" s="24"/>
      <c r="K154" s="17"/>
      <c r="L154" s="14"/>
      <c r="M154" s="14"/>
      <c r="N154" s="14"/>
      <c r="O154" s="14"/>
      <c r="P154" s="15"/>
    </row>
    <row r="155" spans="1:16" ht="21.95" customHeight="1">
      <c r="A155" s="14"/>
      <c r="B155" s="14"/>
      <c r="C155" s="14"/>
      <c r="D155" s="15"/>
      <c r="E155" s="14"/>
      <c r="F155" s="14"/>
      <c r="G155" s="24"/>
      <c r="H155" s="24"/>
      <c r="I155" s="24"/>
      <c r="J155" s="24"/>
      <c r="K155" s="17"/>
      <c r="L155" s="14"/>
      <c r="M155" s="14"/>
      <c r="N155" s="14"/>
      <c r="O155" s="14"/>
      <c r="P155" s="15"/>
    </row>
    <row r="156" spans="1:16" ht="21.95" customHeight="1">
      <c r="A156" s="14"/>
      <c r="B156" s="14"/>
      <c r="C156" s="14"/>
      <c r="D156" s="15"/>
      <c r="E156" s="14"/>
      <c r="F156" s="14"/>
      <c r="G156" s="24"/>
      <c r="H156" s="24"/>
      <c r="I156" s="24"/>
      <c r="J156" s="24"/>
      <c r="K156" s="17"/>
      <c r="L156" s="14"/>
      <c r="M156" s="14"/>
      <c r="N156" s="14"/>
      <c r="O156" s="14"/>
      <c r="P156" s="15"/>
    </row>
    <row r="157" spans="1:16" ht="21.95" customHeight="1">
      <c r="A157" s="14"/>
      <c r="B157" s="14"/>
      <c r="C157" s="14"/>
      <c r="D157" s="15"/>
      <c r="E157" s="14"/>
      <c r="F157" s="14"/>
      <c r="G157" s="24"/>
      <c r="H157" s="24"/>
      <c r="I157" s="24"/>
      <c r="J157" s="24"/>
      <c r="K157" s="17"/>
      <c r="L157" s="14"/>
      <c r="M157" s="14"/>
      <c r="N157" s="14"/>
      <c r="O157" s="14"/>
      <c r="P157" s="15"/>
    </row>
    <row r="158" spans="1:16" ht="21.95" customHeight="1">
      <c r="A158" s="14"/>
      <c r="B158" s="14"/>
      <c r="C158" s="14"/>
      <c r="D158" s="15"/>
      <c r="E158" s="14"/>
      <c r="F158" s="14"/>
      <c r="G158" s="24"/>
      <c r="H158" s="24"/>
      <c r="I158" s="24"/>
      <c r="J158" s="24"/>
      <c r="K158" s="17"/>
      <c r="L158" s="14"/>
      <c r="M158" s="14"/>
      <c r="N158" s="14"/>
      <c r="O158" s="14"/>
      <c r="P158" s="15"/>
    </row>
    <row r="159" spans="1:16" ht="21.95" customHeight="1">
      <c r="A159" s="14"/>
      <c r="B159" s="14"/>
      <c r="C159" s="14"/>
      <c r="D159" s="15"/>
      <c r="E159" s="14"/>
      <c r="F159" s="14"/>
      <c r="G159" s="24"/>
      <c r="H159" s="24"/>
      <c r="I159" s="24"/>
      <c r="J159" s="24"/>
      <c r="K159" s="17"/>
      <c r="L159" s="14"/>
      <c r="M159" s="14"/>
      <c r="N159" s="14"/>
      <c r="O159" s="14"/>
      <c r="P159" s="15"/>
    </row>
    <row r="160" spans="1:16" ht="21.95" customHeight="1">
      <c r="A160" s="14"/>
      <c r="B160" s="14"/>
      <c r="C160" s="14"/>
      <c r="D160" s="15"/>
      <c r="E160" s="14"/>
      <c r="F160" s="14"/>
      <c r="G160" s="24"/>
      <c r="H160" s="24"/>
      <c r="I160" s="24"/>
      <c r="J160" s="24"/>
      <c r="K160" s="17"/>
      <c r="L160" s="14"/>
      <c r="M160" s="14"/>
      <c r="N160" s="14"/>
      <c r="O160" s="14"/>
      <c r="P160" s="15"/>
    </row>
    <row r="161" spans="1:16" ht="21.95" customHeight="1">
      <c r="A161" s="14"/>
      <c r="B161" s="14"/>
      <c r="C161" s="14"/>
      <c r="D161" s="15"/>
      <c r="E161" s="14"/>
      <c r="F161" s="14"/>
      <c r="G161" s="24"/>
      <c r="H161" s="24"/>
      <c r="I161" s="24"/>
      <c r="J161" s="24"/>
      <c r="K161" s="17"/>
      <c r="L161" s="14"/>
      <c r="M161" s="14"/>
      <c r="N161" s="14"/>
      <c r="O161" s="14"/>
      <c r="P161" s="15"/>
    </row>
    <row r="162" spans="1:16" ht="21.95" customHeight="1">
      <c r="A162" s="14"/>
      <c r="B162" s="14"/>
      <c r="C162" s="14"/>
      <c r="D162" s="15"/>
      <c r="E162" s="14"/>
      <c r="F162" s="14"/>
      <c r="G162" s="24"/>
      <c r="H162" s="24"/>
      <c r="I162" s="24"/>
      <c r="J162" s="24"/>
      <c r="K162" s="17"/>
      <c r="L162" s="14"/>
      <c r="M162" s="14"/>
      <c r="N162" s="14"/>
      <c r="O162" s="14"/>
      <c r="P162" s="15"/>
    </row>
    <row r="163" spans="1:16" ht="21.95" customHeight="1">
      <c r="A163" s="14"/>
      <c r="B163" s="14"/>
      <c r="C163" s="14"/>
      <c r="D163" s="15"/>
      <c r="E163" s="14"/>
      <c r="F163" s="14"/>
      <c r="G163" s="24"/>
      <c r="H163" s="24"/>
      <c r="I163" s="24"/>
      <c r="J163" s="24"/>
      <c r="K163" s="17"/>
      <c r="L163" s="14"/>
      <c r="M163" s="14"/>
      <c r="N163" s="14"/>
      <c r="O163" s="14"/>
      <c r="P163" s="15"/>
    </row>
    <row r="164" spans="1:16" ht="21.95" customHeight="1">
      <c r="A164" s="14"/>
      <c r="B164" s="14"/>
      <c r="C164" s="14"/>
      <c r="D164" s="15"/>
      <c r="E164" s="14"/>
      <c r="F164" s="14"/>
      <c r="G164" s="24"/>
      <c r="H164" s="24"/>
      <c r="I164" s="24"/>
      <c r="J164" s="24"/>
      <c r="K164" s="17"/>
      <c r="L164" s="14"/>
      <c r="M164" s="14"/>
      <c r="N164" s="14"/>
      <c r="O164" s="14"/>
      <c r="P164" s="15"/>
    </row>
    <row r="165" spans="1:16" ht="21.95" customHeight="1">
      <c r="A165" s="14"/>
      <c r="B165" s="14"/>
      <c r="C165" s="14"/>
      <c r="D165" s="15"/>
      <c r="E165" s="14"/>
      <c r="F165" s="14"/>
      <c r="G165" s="24"/>
      <c r="H165" s="24"/>
      <c r="I165" s="24"/>
      <c r="J165" s="24"/>
      <c r="K165" s="17"/>
      <c r="L165" s="14"/>
      <c r="M165" s="14"/>
      <c r="N165" s="14"/>
      <c r="O165" s="14"/>
      <c r="P165" s="15"/>
    </row>
    <row r="166" spans="1:16" ht="21.95" customHeight="1">
      <c r="A166" s="14"/>
      <c r="B166" s="14"/>
      <c r="C166" s="14"/>
      <c r="D166" s="15"/>
      <c r="E166" s="14"/>
      <c r="F166" s="14"/>
      <c r="G166" s="24"/>
      <c r="H166" s="24"/>
      <c r="I166" s="24"/>
      <c r="J166" s="24"/>
      <c r="K166" s="17"/>
      <c r="L166" s="14"/>
      <c r="M166" s="14"/>
      <c r="N166" s="14"/>
      <c r="O166" s="14"/>
      <c r="P166" s="15"/>
    </row>
    <row r="167" spans="1:16" ht="21.95" customHeight="1">
      <c r="A167" s="14"/>
      <c r="B167" s="14"/>
      <c r="C167" s="14"/>
      <c r="D167" s="15"/>
      <c r="E167" s="14"/>
      <c r="F167" s="14"/>
      <c r="G167" s="24"/>
      <c r="H167" s="24"/>
      <c r="I167" s="24"/>
      <c r="J167" s="24"/>
      <c r="K167" s="17"/>
      <c r="L167" s="14"/>
      <c r="M167" s="14"/>
      <c r="N167" s="14"/>
      <c r="O167" s="14"/>
      <c r="P167" s="15"/>
    </row>
    <row r="168" spans="1:16" ht="21.95" customHeight="1">
      <c r="A168" s="14"/>
      <c r="B168" s="14"/>
      <c r="C168" s="14"/>
      <c r="D168" s="15"/>
      <c r="E168" s="14"/>
      <c r="F168" s="14"/>
      <c r="G168" s="24"/>
      <c r="H168" s="24"/>
      <c r="I168" s="24"/>
      <c r="J168" s="24"/>
      <c r="K168" s="17"/>
      <c r="L168" s="14"/>
      <c r="M168" s="14"/>
      <c r="N168" s="14"/>
      <c r="O168" s="14"/>
      <c r="P168" s="15"/>
    </row>
    <row r="169" spans="1:16" ht="21.95" customHeight="1">
      <c r="A169" s="14"/>
      <c r="B169" s="14"/>
      <c r="C169" s="14"/>
      <c r="D169" s="15"/>
      <c r="E169" s="14"/>
      <c r="F169" s="14"/>
      <c r="G169" s="24"/>
      <c r="H169" s="24"/>
      <c r="I169" s="24"/>
      <c r="J169" s="24"/>
      <c r="K169" s="17"/>
      <c r="L169" s="14"/>
      <c r="M169" s="14"/>
      <c r="N169" s="14"/>
      <c r="O169" s="14"/>
      <c r="P169" s="15"/>
    </row>
    <row r="170" spans="1:16" ht="21.95" customHeight="1">
      <c r="A170" s="14"/>
      <c r="B170" s="14"/>
      <c r="C170" s="14"/>
      <c r="D170" s="15"/>
      <c r="E170" s="14"/>
      <c r="F170" s="14"/>
      <c r="G170" s="24"/>
      <c r="H170" s="24"/>
      <c r="I170" s="24"/>
      <c r="J170" s="24"/>
      <c r="K170" s="17"/>
      <c r="L170" s="14"/>
      <c r="M170" s="14"/>
      <c r="N170" s="14"/>
      <c r="O170" s="14"/>
      <c r="P170" s="15"/>
    </row>
    <row r="171" spans="1:16" ht="21.95" customHeight="1">
      <c r="A171" s="14"/>
      <c r="B171" s="14"/>
      <c r="C171" s="14"/>
      <c r="D171" s="15"/>
      <c r="E171" s="14"/>
      <c r="F171" s="14"/>
      <c r="G171" s="24"/>
      <c r="H171" s="24"/>
      <c r="I171" s="24"/>
      <c r="J171" s="24"/>
      <c r="K171" s="17"/>
      <c r="L171" s="14"/>
      <c r="M171" s="14"/>
      <c r="N171" s="14"/>
      <c r="O171" s="14"/>
      <c r="P171" s="15"/>
    </row>
    <row r="172" spans="1:16" ht="21.95" customHeight="1">
      <c r="A172" s="14"/>
      <c r="B172" s="14"/>
      <c r="C172" s="14"/>
      <c r="D172" s="15"/>
      <c r="E172" s="14"/>
      <c r="F172" s="14"/>
      <c r="G172" s="24"/>
      <c r="H172" s="24"/>
      <c r="I172" s="24"/>
      <c r="J172" s="24"/>
      <c r="K172" s="17"/>
      <c r="L172" s="14"/>
      <c r="M172" s="14"/>
      <c r="N172" s="14"/>
      <c r="O172" s="14"/>
      <c r="P172" s="15"/>
    </row>
    <row r="173" spans="1:16" ht="21.95" customHeight="1">
      <c r="A173" s="14"/>
      <c r="B173" s="14"/>
      <c r="C173" s="14"/>
      <c r="D173" s="15"/>
      <c r="E173" s="14"/>
      <c r="F173" s="14"/>
      <c r="G173" s="24"/>
      <c r="H173" s="24"/>
      <c r="I173" s="24"/>
      <c r="J173" s="24"/>
      <c r="K173" s="17"/>
      <c r="L173" s="14"/>
      <c r="M173" s="14"/>
      <c r="N173" s="14"/>
      <c r="O173" s="14"/>
      <c r="P173" s="15"/>
    </row>
    <row r="174" spans="1:16" ht="21.95" customHeight="1">
      <c r="A174" s="14"/>
      <c r="B174" s="14"/>
      <c r="C174" s="14"/>
      <c r="D174" s="15"/>
      <c r="E174" s="14"/>
      <c r="F174" s="14"/>
      <c r="G174" s="24"/>
      <c r="H174" s="24"/>
      <c r="I174" s="24"/>
      <c r="J174" s="24"/>
      <c r="K174" s="17"/>
      <c r="L174" s="14"/>
      <c r="M174" s="14"/>
      <c r="N174" s="14"/>
      <c r="O174" s="14"/>
      <c r="P174" s="15"/>
    </row>
    <row r="175" spans="1:16" ht="21.95" customHeight="1">
      <c r="A175" s="14"/>
      <c r="B175" s="14"/>
      <c r="C175" s="14"/>
      <c r="D175" s="15"/>
      <c r="E175" s="14"/>
      <c r="F175" s="14"/>
      <c r="G175" s="24"/>
      <c r="H175" s="24"/>
      <c r="I175" s="24"/>
      <c r="J175" s="24"/>
      <c r="K175" s="17"/>
      <c r="L175" s="14"/>
      <c r="M175" s="14"/>
      <c r="N175" s="14"/>
      <c r="O175" s="14"/>
      <c r="P175" s="15"/>
    </row>
    <row r="176" spans="1:16" ht="21.95" customHeight="1">
      <c r="A176" s="14"/>
      <c r="B176" s="14"/>
      <c r="C176" s="14"/>
      <c r="D176" s="15"/>
      <c r="E176" s="14"/>
      <c r="F176" s="14"/>
      <c r="G176" s="24"/>
      <c r="H176" s="24"/>
      <c r="I176" s="24"/>
      <c r="J176" s="24"/>
      <c r="K176" s="17"/>
      <c r="L176" s="14"/>
      <c r="M176" s="14"/>
      <c r="N176" s="14"/>
      <c r="O176" s="14"/>
      <c r="P176" s="15"/>
    </row>
    <row r="177" spans="1:16" ht="21.95" customHeight="1">
      <c r="A177" s="14"/>
      <c r="B177" s="14"/>
      <c r="C177" s="14"/>
      <c r="D177" s="15"/>
      <c r="E177" s="14"/>
      <c r="F177" s="14"/>
      <c r="G177" s="24"/>
      <c r="H177" s="24"/>
      <c r="I177" s="24"/>
      <c r="J177" s="24"/>
      <c r="K177" s="17"/>
      <c r="L177" s="14"/>
      <c r="M177" s="14"/>
      <c r="N177" s="14"/>
      <c r="O177" s="14"/>
      <c r="P177" s="15"/>
    </row>
    <row r="178" spans="1:16" ht="21.95" customHeight="1">
      <c r="A178" s="14"/>
      <c r="B178" s="14"/>
      <c r="C178" s="14"/>
      <c r="D178" s="15"/>
      <c r="E178" s="14"/>
      <c r="F178" s="14"/>
      <c r="G178" s="24"/>
      <c r="H178" s="24"/>
      <c r="I178" s="24"/>
      <c r="J178" s="24"/>
      <c r="K178" s="17"/>
      <c r="L178" s="14"/>
      <c r="M178" s="14"/>
      <c r="N178" s="14"/>
      <c r="O178" s="14"/>
      <c r="P178" s="15"/>
    </row>
    <row r="179" spans="1:16" ht="21.95" customHeight="1">
      <c r="A179" s="14"/>
      <c r="B179" s="14"/>
      <c r="C179" s="14"/>
      <c r="D179" s="15"/>
      <c r="E179" s="14"/>
      <c r="F179" s="14"/>
      <c r="G179" s="24"/>
      <c r="H179" s="24"/>
      <c r="I179" s="24"/>
      <c r="J179" s="24"/>
      <c r="K179" s="17"/>
      <c r="L179" s="14"/>
      <c r="M179" s="14"/>
      <c r="N179" s="14"/>
      <c r="O179" s="14"/>
      <c r="P179" s="15"/>
    </row>
    <row r="180" spans="1:16" ht="21.95" customHeight="1">
      <c r="A180" s="14"/>
      <c r="B180" s="14"/>
      <c r="C180" s="14"/>
      <c r="D180" s="15"/>
      <c r="E180" s="14"/>
      <c r="F180" s="14"/>
      <c r="G180" s="24"/>
      <c r="H180" s="24"/>
      <c r="I180" s="24"/>
      <c r="J180" s="24"/>
      <c r="K180" s="17"/>
      <c r="L180" s="14"/>
      <c r="M180" s="14"/>
      <c r="N180" s="14"/>
      <c r="O180" s="14"/>
      <c r="P180" s="15"/>
    </row>
    <row r="181" spans="1:16" ht="21.95" customHeight="1">
      <c r="A181" s="14"/>
      <c r="B181" s="14"/>
      <c r="C181" s="14"/>
      <c r="D181" s="15"/>
      <c r="E181" s="14"/>
      <c r="F181" s="14"/>
      <c r="G181" s="24"/>
      <c r="H181" s="24"/>
      <c r="I181" s="24"/>
      <c r="J181" s="24"/>
      <c r="K181" s="17"/>
      <c r="L181" s="14"/>
      <c r="M181" s="14"/>
      <c r="N181" s="14"/>
      <c r="O181" s="14"/>
      <c r="P181" s="15"/>
    </row>
    <row r="182" spans="1:16" ht="21.95" customHeight="1">
      <c r="A182" s="14"/>
      <c r="B182" s="14"/>
      <c r="C182" s="14"/>
      <c r="D182" s="15"/>
      <c r="E182" s="14"/>
      <c r="F182" s="14"/>
      <c r="G182" s="24"/>
      <c r="H182" s="24"/>
      <c r="I182" s="24"/>
      <c r="J182" s="24"/>
      <c r="K182" s="17"/>
      <c r="L182" s="14"/>
      <c r="M182" s="14"/>
      <c r="N182" s="14"/>
      <c r="O182" s="14"/>
      <c r="P182" s="15"/>
    </row>
    <row r="183" spans="1:16" ht="21.95" customHeight="1">
      <c r="A183" s="14"/>
      <c r="B183" s="14"/>
      <c r="C183" s="14"/>
      <c r="D183" s="15"/>
      <c r="E183" s="14"/>
      <c r="F183" s="14"/>
      <c r="G183" s="24"/>
      <c r="H183" s="24"/>
      <c r="I183" s="24"/>
      <c r="J183" s="24"/>
      <c r="K183" s="17"/>
      <c r="L183" s="14"/>
      <c r="M183" s="14"/>
      <c r="N183" s="14"/>
      <c r="O183" s="14"/>
      <c r="P183" s="15"/>
    </row>
    <row r="184" spans="1:16" ht="21.95" customHeight="1">
      <c r="A184" s="14"/>
      <c r="B184" s="14"/>
      <c r="C184" s="14"/>
      <c r="D184" s="15"/>
      <c r="E184" s="14"/>
      <c r="F184" s="14"/>
      <c r="G184" s="24"/>
      <c r="H184" s="24"/>
      <c r="I184" s="24"/>
      <c r="J184" s="24"/>
      <c r="K184" s="17"/>
      <c r="L184" s="14"/>
      <c r="M184" s="14"/>
      <c r="N184" s="14"/>
      <c r="O184" s="14"/>
      <c r="P184" s="15"/>
    </row>
    <row r="185" spans="1:16" ht="21.95" customHeight="1">
      <c r="A185" s="14"/>
      <c r="B185" s="14"/>
      <c r="C185" s="14"/>
      <c r="D185" s="15"/>
      <c r="E185" s="14"/>
      <c r="F185" s="14"/>
      <c r="G185" s="24"/>
      <c r="H185" s="24"/>
      <c r="I185" s="24"/>
      <c r="J185" s="24"/>
      <c r="K185" s="17"/>
      <c r="L185" s="14"/>
      <c r="M185" s="14"/>
      <c r="N185" s="14"/>
      <c r="O185" s="14"/>
      <c r="P185" s="15"/>
    </row>
    <row r="186" spans="1:16" ht="21.95" customHeight="1">
      <c r="A186" s="14"/>
      <c r="B186" s="14"/>
      <c r="C186" s="14"/>
      <c r="D186" s="15"/>
      <c r="E186" s="14"/>
      <c r="F186" s="14"/>
      <c r="G186" s="24"/>
      <c r="H186" s="24"/>
      <c r="I186" s="24"/>
      <c r="J186" s="24"/>
      <c r="K186" s="17"/>
      <c r="L186" s="14"/>
      <c r="M186" s="14"/>
      <c r="N186" s="14"/>
      <c r="O186" s="14"/>
      <c r="P186" s="15"/>
    </row>
    <row r="187" spans="1:16" ht="21.95" customHeight="1">
      <c r="A187" s="14"/>
      <c r="B187" s="14"/>
      <c r="C187" s="14"/>
      <c r="D187" s="15"/>
      <c r="E187" s="14"/>
      <c r="F187" s="14"/>
      <c r="G187" s="24"/>
      <c r="H187" s="24"/>
      <c r="I187" s="24"/>
      <c r="J187" s="24"/>
      <c r="K187" s="17"/>
      <c r="L187" s="14"/>
      <c r="M187" s="14"/>
      <c r="N187" s="14"/>
      <c r="O187" s="14"/>
      <c r="P187" s="15"/>
    </row>
    <row r="188" spans="1:16" ht="21.95" customHeight="1">
      <c r="A188" s="14"/>
      <c r="B188" s="14"/>
      <c r="C188" s="14"/>
      <c r="D188" s="15"/>
      <c r="E188" s="14"/>
      <c r="F188" s="14"/>
      <c r="G188" s="24"/>
      <c r="H188" s="24"/>
      <c r="I188" s="24"/>
      <c r="J188" s="24"/>
      <c r="K188" s="17"/>
      <c r="L188" s="14"/>
      <c r="M188" s="14"/>
      <c r="N188" s="14"/>
      <c r="O188" s="14"/>
      <c r="P188" s="15"/>
    </row>
    <row r="189" spans="1:16" ht="21.95" customHeight="1">
      <c r="A189" s="14"/>
      <c r="B189" s="14"/>
      <c r="C189" s="14"/>
      <c r="D189" s="15"/>
      <c r="E189" s="14"/>
      <c r="F189" s="14"/>
      <c r="G189" s="24"/>
      <c r="H189" s="24"/>
      <c r="I189" s="24"/>
      <c r="J189" s="24"/>
      <c r="K189" s="17"/>
      <c r="L189" s="14"/>
      <c r="M189" s="14"/>
      <c r="N189" s="14"/>
      <c r="O189" s="14"/>
      <c r="P189" s="15"/>
    </row>
    <row r="190" spans="1:16" ht="21.95" customHeight="1">
      <c r="A190" s="14"/>
      <c r="B190" s="14"/>
      <c r="C190" s="14"/>
      <c r="D190" s="15"/>
      <c r="E190" s="14"/>
      <c r="F190" s="14"/>
      <c r="G190" s="24"/>
      <c r="H190" s="24"/>
      <c r="I190" s="24"/>
      <c r="J190" s="24"/>
      <c r="K190" s="17"/>
      <c r="L190" s="14"/>
      <c r="M190" s="14"/>
      <c r="N190" s="14"/>
      <c r="O190" s="14"/>
      <c r="P190" s="15"/>
    </row>
    <row r="191" spans="1:16" ht="21.95" customHeight="1">
      <c r="A191" s="14"/>
      <c r="B191" s="14"/>
      <c r="C191" s="14"/>
      <c r="D191" s="15"/>
      <c r="E191" s="14"/>
      <c r="F191" s="14"/>
      <c r="G191" s="24"/>
      <c r="H191" s="24"/>
      <c r="I191" s="24"/>
      <c r="J191" s="24"/>
      <c r="K191" s="17"/>
      <c r="L191" s="14"/>
      <c r="M191" s="14"/>
      <c r="N191" s="14"/>
      <c r="O191" s="14"/>
      <c r="P191" s="15"/>
    </row>
    <row r="192" spans="1:16" ht="21.95" customHeight="1">
      <c r="A192" s="14"/>
      <c r="B192" s="14"/>
      <c r="C192" s="14"/>
      <c r="D192" s="15"/>
      <c r="E192" s="14"/>
      <c r="F192" s="14"/>
      <c r="G192" s="24"/>
      <c r="H192" s="24"/>
      <c r="I192" s="24"/>
      <c r="J192" s="24"/>
      <c r="K192" s="17"/>
      <c r="L192" s="14"/>
      <c r="M192" s="14"/>
      <c r="N192" s="14"/>
      <c r="O192" s="14"/>
      <c r="P192" s="15"/>
    </row>
    <row r="193" spans="1:16" ht="21.95" customHeight="1">
      <c r="A193" s="14"/>
      <c r="B193" s="14"/>
      <c r="C193" s="14"/>
      <c r="D193" s="15"/>
      <c r="E193" s="14"/>
      <c r="F193" s="14"/>
      <c r="G193" s="24"/>
      <c r="H193" s="24"/>
      <c r="I193" s="24"/>
      <c r="J193" s="24"/>
      <c r="K193" s="17"/>
      <c r="L193" s="14"/>
      <c r="M193" s="14"/>
      <c r="N193" s="14"/>
      <c r="O193" s="14"/>
      <c r="P193" s="15"/>
    </row>
    <row r="194" spans="1:16" ht="21.95" customHeight="1">
      <c r="A194" s="14"/>
      <c r="B194" s="14"/>
      <c r="C194" s="14"/>
      <c r="D194" s="15"/>
      <c r="E194" s="14"/>
      <c r="F194" s="14"/>
      <c r="G194" s="24"/>
      <c r="H194" s="24"/>
      <c r="I194" s="24"/>
      <c r="J194" s="24"/>
      <c r="K194" s="17"/>
      <c r="L194" s="14"/>
      <c r="M194" s="14"/>
      <c r="N194" s="14"/>
      <c r="O194" s="14"/>
      <c r="P194" s="15"/>
    </row>
    <row r="195" spans="1:16" ht="21.95" customHeight="1">
      <c r="A195" s="14"/>
      <c r="B195" s="14"/>
      <c r="C195" s="14"/>
      <c r="D195" s="15"/>
      <c r="E195" s="14"/>
      <c r="F195" s="14"/>
      <c r="G195" s="24"/>
      <c r="H195" s="24"/>
      <c r="I195" s="24"/>
      <c r="J195" s="24"/>
      <c r="K195" s="17"/>
      <c r="L195" s="14"/>
      <c r="M195" s="14"/>
      <c r="N195" s="14"/>
      <c r="O195" s="14"/>
      <c r="P195" s="15"/>
    </row>
    <row r="196" spans="1:16" ht="21.95" customHeight="1">
      <c r="A196" s="14"/>
      <c r="B196" s="14"/>
      <c r="C196" s="14"/>
      <c r="D196" s="15"/>
      <c r="E196" s="14"/>
      <c r="F196" s="14"/>
      <c r="G196" s="24"/>
      <c r="H196" s="24"/>
      <c r="I196" s="24"/>
      <c r="J196" s="24"/>
      <c r="K196" s="17"/>
      <c r="L196" s="14"/>
      <c r="M196" s="14"/>
      <c r="N196" s="14"/>
      <c r="O196" s="14"/>
      <c r="P196" s="15"/>
    </row>
    <row r="197" spans="1:16" ht="21.95" customHeight="1">
      <c r="A197" s="14"/>
      <c r="B197" s="14"/>
      <c r="C197" s="14"/>
      <c r="D197" s="15"/>
      <c r="E197" s="14"/>
      <c r="F197" s="14"/>
      <c r="G197" s="24"/>
      <c r="H197" s="24"/>
      <c r="I197" s="24"/>
      <c r="J197" s="24"/>
      <c r="K197" s="17"/>
      <c r="L197" s="14"/>
      <c r="M197" s="14"/>
      <c r="N197" s="14"/>
      <c r="O197" s="14"/>
      <c r="P197" s="15"/>
    </row>
    <row r="198" spans="1:16" ht="21.95" customHeight="1">
      <c r="A198" s="14"/>
      <c r="B198" s="14"/>
      <c r="C198" s="14"/>
      <c r="D198" s="15"/>
      <c r="E198" s="14"/>
      <c r="F198" s="14"/>
      <c r="G198" s="24"/>
      <c r="H198" s="24"/>
      <c r="I198" s="24"/>
      <c r="J198" s="24"/>
      <c r="K198" s="17"/>
      <c r="L198" s="14"/>
      <c r="M198" s="14"/>
      <c r="N198" s="14"/>
      <c r="O198" s="14"/>
      <c r="P198" s="15"/>
    </row>
    <row r="199" spans="1:16" ht="21.95" customHeight="1">
      <c r="A199" s="14"/>
      <c r="B199" s="14"/>
      <c r="C199" s="14"/>
      <c r="D199" s="15"/>
      <c r="E199" s="14"/>
      <c r="F199" s="14"/>
      <c r="G199" s="24"/>
      <c r="H199" s="24"/>
      <c r="I199" s="24"/>
      <c r="J199" s="24"/>
      <c r="K199" s="17"/>
      <c r="L199" s="14"/>
      <c r="M199" s="14"/>
      <c r="N199" s="14"/>
      <c r="O199" s="14"/>
      <c r="P199" s="15"/>
    </row>
    <row r="200" spans="1:16" ht="21.95" customHeight="1">
      <c r="A200" s="14"/>
      <c r="B200" s="14"/>
      <c r="C200" s="14"/>
      <c r="D200" s="15"/>
      <c r="E200" s="14"/>
      <c r="F200" s="14"/>
      <c r="G200" s="24"/>
      <c r="H200" s="24"/>
      <c r="I200" s="24"/>
      <c r="J200" s="24"/>
      <c r="K200" s="17"/>
      <c r="L200" s="14"/>
      <c r="M200" s="14"/>
      <c r="N200" s="14"/>
      <c r="O200" s="14"/>
      <c r="P200" s="15"/>
    </row>
    <row r="201" spans="1:16" ht="21.95" customHeight="1">
      <c r="A201" s="14"/>
      <c r="B201" s="14"/>
      <c r="C201" s="14"/>
      <c r="D201" s="15"/>
      <c r="E201" s="14"/>
      <c r="F201" s="14"/>
      <c r="G201" s="24"/>
      <c r="H201" s="24"/>
      <c r="I201" s="24"/>
      <c r="J201" s="24"/>
      <c r="K201" s="17"/>
      <c r="L201" s="14"/>
      <c r="M201" s="14"/>
      <c r="N201" s="14"/>
      <c r="O201" s="14"/>
      <c r="P201" s="15"/>
    </row>
    <row r="202" spans="1:16" ht="21.95" customHeight="1">
      <c r="A202" s="14"/>
      <c r="B202" s="14"/>
      <c r="C202" s="14"/>
      <c r="D202" s="15"/>
      <c r="E202" s="14"/>
      <c r="F202" s="14"/>
      <c r="G202" s="24"/>
      <c r="H202" s="24"/>
      <c r="I202" s="24"/>
      <c r="J202" s="24"/>
      <c r="K202" s="17"/>
      <c r="L202" s="14"/>
      <c r="M202" s="14"/>
      <c r="N202" s="14"/>
      <c r="O202" s="14"/>
      <c r="P202" s="15"/>
    </row>
    <row r="203" spans="1:16" ht="21.95" customHeight="1">
      <c r="A203" s="14"/>
      <c r="B203" s="14"/>
      <c r="C203" s="14"/>
      <c r="D203" s="15"/>
      <c r="E203" s="14"/>
      <c r="F203" s="14"/>
      <c r="G203" s="24"/>
      <c r="H203" s="24"/>
      <c r="I203" s="24"/>
      <c r="J203" s="24"/>
      <c r="K203" s="17"/>
      <c r="L203" s="14"/>
      <c r="M203" s="14"/>
      <c r="N203" s="14"/>
      <c r="O203" s="14"/>
      <c r="P203" s="15"/>
    </row>
    <row r="204" spans="1:16" ht="21.95" customHeight="1">
      <c r="A204" s="14"/>
      <c r="B204" s="14"/>
      <c r="C204" s="14"/>
      <c r="D204" s="15"/>
      <c r="E204" s="14"/>
      <c r="F204" s="14"/>
      <c r="G204" s="24"/>
      <c r="H204" s="24"/>
      <c r="I204" s="24"/>
      <c r="J204" s="24"/>
      <c r="K204" s="17"/>
      <c r="L204" s="14"/>
      <c r="M204" s="14"/>
      <c r="N204" s="14"/>
      <c r="O204" s="14"/>
      <c r="P204" s="15"/>
    </row>
    <row r="205" spans="1:16" ht="21.95" customHeight="1">
      <c r="A205" s="14"/>
      <c r="B205" s="14"/>
      <c r="C205" s="14"/>
      <c r="D205" s="15"/>
      <c r="E205" s="14"/>
      <c r="F205" s="14"/>
      <c r="G205" s="24"/>
      <c r="H205" s="24"/>
      <c r="I205" s="24"/>
      <c r="J205" s="24"/>
      <c r="K205" s="17"/>
      <c r="L205" s="14"/>
      <c r="M205" s="14"/>
      <c r="N205" s="14"/>
      <c r="O205" s="14"/>
      <c r="P205" s="15"/>
    </row>
    <row r="206" spans="1:16" ht="21.95" customHeight="1">
      <c r="A206" s="14"/>
      <c r="B206" s="14"/>
      <c r="C206" s="14"/>
      <c r="D206" s="15"/>
      <c r="E206" s="14"/>
      <c r="F206" s="14"/>
      <c r="G206" s="24"/>
      <c r="H206" s="24"/>
      <c r="I206" s="24"/>
      <c r="J206" s="24"/>
      <c r="K206" s="17"/>
      <c r="L206" s="14"/>
      <c r="M206" s="14"/>
      <c r="N206" s="14"/>
      <c r="O206" s="14"/>
      <c r="P206" s="15"/>
    </row>
    <row r="207" spans="1:16" ht="21.95" customHeight="1">
      <c r="A207" s="14"/>
      <c r="B207" s="14"/>
      <c r="C207" s="14"/>
      <c r="D207" s="15"/>
      <c r="E207" s="14"/>
      <c r="F207" s="14"/>
      <c r="G207" s="24"/>
      <c r="H207" s="24"/>
      <c r="I207" s="24"/>
      <c r="J207" s="24"/>
      <c r="K207" s="17"/>
      <c r="L207" s="14"/>
      <c r="M207" s="14"/>
      <c r="N207" s="14"/>
      <c r="O207" s="14"/>
      <c r="P207" s="15"/>
    </row>
    <row r="208" spans="1:16" ht="21.95" customHeight="1">
      <c r="A208" s="14"/>
      <c r="B208" s="14"/>
      <c r="C208" s="14"/>
      <c r="D208" s="15"/>
      <c r="E208" s="14"/>
      <c r="F208" s="14"/>
      <c r="G208" s="24"/>
      <c r="H208" s="24"/>
      <c r="I208" s="24"/>
      <c r="J208" s="24"/>
      <c r="K208" s="17"/>
      <c r="L208" s="14"/>
      <c r="M208" s="14"/>
      <c r="N208" s="14"/>
      <c r="O208" s="14"/>
      <c r="P208" s="15"/>
    </row>
    <row r="209" spans="1:16" ht="21.95" customHeight="1">
      <c r="A209" s="14"/>
      <c r="B209" s="14"/>
      <c r="C209" s="14"/>
      <c r="D209" s="15"/>
      <c r="E209" s="14"/>
      <c r="F209" s="14"/>
      <c r="G209" s="24"/>
      <c r="H209" s="24"/>
      <c r="I209" s="24"/>
      <c r="J209" s="24"/>
      <c r="K209" s="17"/>
      <c r="L209" s="14"/>
      <c r="M209" s="14"/>
      <c r="N209" s="14"/>
      <c r="O209" s="14"/>
      <c r="P209" s="15"/>
    </row>
    <row r="210" spans="1:16" ht="21.95" customHeight="1">
      <c r="A210" s="14"/>
      <c r="B210" s="14"/>
      <c r="C210" s="14"/>
      <c r="D210" s="15"/>
      <c r="E210" s="14"/>
      <c r="F210" s="14"/>
      <c r="G210" s="24"/>
      <c r="H210" s="24"/>
      <c r="I210" s="24"/>
      <c r="J210" s="24"/>
      <c r="K210" s="17"/>
      <c r="L210" s="14"/>
      <c r="M210" s="14"/>
      <c r="N210" s="14"/>
      <c r="O210" s="14"/>
      <c r="P210" s="15"/>
    </row>
    <row r="211" spans="1:16" ht="21.95" customHeight="1">
      <c r="A211" s="14"/>
      <c r="B211" s="14"/>
      <c r="C211" s="14"/>
      <c r="D211" s="15"/>
      <c r="E211" s="14"/>
      <c r="F211" s="14"/>
      <c r="G211" s="24"/>
      <c r="H211" s="24"/>
      <c r="I211" s="24"/>
      <c r="J211" s="24"/>
      <c r="K211" s="17"/>
      <c r="L211" s="14"/>
      <c r="M211" s="14"/>
      <c r="N211" s="14"/>
      <c r="O211" s="14"/>
      <c r="P211" s="15"/>
    </row>
    <row r="212" spans="1:16" ht="21.95" customHeight="1">
      <c r="A212" s="14"/>
      <c r="B212" s="14"/>
      <c r="C212" s="14"/>
      <c r="D212" s="15"/>
      <c r="E212" s="14"/>
      <c r="F212" s="14"/>
      <c r="G212" s="24"/>
      <c r="H212" s="24"/>
      <c r="I212" s="24"/>
      <c r="J212" s="24"/>
      <c r="K212" s="17"/>
      <c r="L212" s="14"/>
      <c r="M212" s="14"/>
      <c r="N212" s="14"/>
      <c r="O212" s="14"/>
      <c r="P212" s="15"/>
    </row>
    <row r="213" spans="1:16" ht="21.95" customHeight="1">
      <c r="A213" s="14"/>
      <c r="B213" s="14"/>
      <c r="C213" s="14"/>
      <c r="D213" s="15"/>
      <c r="E213" s="14"/>
      <c r="F213" s="14"/>
      <c r="G213" s="24"/>
      <c r="H213" s="24"/>
      <c r="I213" s="24"/>
      <c r="J213" s="24"/>
      <c r="K213" s="17"/>
      <c r="L213" s="14"/>
      <c r="M213" s="14"/>
      <c r="N213" s="14"/>
      <c r="O213" s="14"/>
      <c r="P213" s="15"/>
    </row>
    <row r="214" spans="1:16" ht="21.95" customHeight="1">
      <c r="A214" s="14"/>
      <c r="B214" s="14"/>
      <c r="C214" s="14"/>
      <c r="D214" s="15"/>
      <c r="E214" s="14"/>
      <c r="F214" s="14"/>
      <c r="G214" s="24"/>
      <c r="H214" s="24"/>
      <c r="I214" s="24"/>
      <c r="J214" s="24"/>
      <c r="K214" s="17"/>
      <c r="L214" s="14"/>
      <c r="M214" s="14"/>
      <c r="N214" s="14"/>
      <c r="O214" s="14"/>
      <c r="P214" s="15"/>
    </row>
    <row r="215" spans="1:16" ht="21.95" customHeight="1">
      <c r="A215" s="14"/>
      <c r="B215" s="14"/>
      <c r="C215" s="14"/>
      <c r="D215" s="15"/>
      <c r="E215" s="14"/>
      <c r="F215" s="14"/>
      <c r="G215" s="24"/>
      <c r="H215" s="24"/>
      <c r="I215" s="24"/>
      <c r="J215" s="24"/>
      <c r="K215" s="17"/>
      <c r="L215" s="14"/>
      <c r="M215" s="14"/>
      <c r="N215" s="14"/>
      <c r="O215" s="14"/>
      <c r="P215" s="15"/>
    </row>
    <row r="216" spans="1:16" ht="21.95" customHeight="1">
      <c r="A216" s="14"/>
      <c r="B216" s="14"/>
      <c r="C216" s="14"/>
      <c r="D216" s="15"/>
      <c r="E216" s="14"/>
      <c r="F216" s="14"/>
      <c r="G216" s="24"/>
      <c r="H216" s="24"/>
      <c r="I216" s="24"/>
      <c r="J216" s="24"/>
      <c r="K216" s="17"/>
      <c r="L216" s="14"/>
      <c r="M216" s="14"/>
      <c r="N216" s="14"/>
      <c r="O216" s="14"/>
      <c r="P216" s="15"/>
    </row>
    <row r="217" spans="1:16" ht="21.95" customHeight="1">
      <c r="A217" s="14"/>
      <c r="B217" s="14"/>
      <c r="C217" s="14"/>
      <c r="D217" s="15"/>
      <c r="E217" s="14"/>
      <c r="F217" s="14"/>
      <c r="G217" s="24"/>
      <c r="H217" s="24"/>
      <c r="I217" s="24"/>
      <c r="J217" s="24"/>
      <c r="K217" s="17"/>
      <c r="L217" s="14"/>
      <c r="M217" s="14"/>
      <c r="N217" s="14"/>
      <c r="O217" s="14"/>
      <c r="P217" s="15"/>
    </row>
    <row r="218" spans="1:16" ht="21.95" customHeight="1">
      <c r="A218" s="14"/>
      <c r="B218" s="14"/>
      <c r="C218" s="14"/>
      <c r="D218" s="15"/>
      <c r="E218" s="14"/>
      <c r="F218" s="14"/>
      <c r="G218" s="24"/>
      <c r="H218" s="24"/>
      <c r="I218" s="24"/>
      <c r="J218" s="24"/>
      <c r="K218" s="17"/>
      <c r="L218" s="14"/>
      <c r="M218" s="14"/>
      <c r="N218" s="14"/>
      <c r="O218" s="14"/>
      <c r="P218" s="15"/>
    </row>
    <row r="219" spans="1:16" ht="21.95" customHeight="1">
      <c r="A219" s="14"/>
      <c r="B219" s="14"/>
      <c r="C219" s="14"/>
      <c r="D219" s="15"/>
      <c r="E219" s="14"/>
      <c r="F219" s="14"/>
      <c r="G219" s="24"/>
      <c r="H219" s="24"/>
      <c r="I219" s="24"/>
      <c r="J219" s="24"/>
      <c r="K219" s="17"/>
      <c r="L219" s="14"/>
      <c r="M219" s="14"/>
      <c r="N219" s="14"/>
      <c r="O219" s="14"/>
      <c r="P219" s="15"/>
    </row>
    <row r="220" spans="1:16" ht="21.95" customHeight="1">
      <c r="A220" s="14"/>
      <c r="B220" s="14"/>
      <c r="C220" s="14"/>
      <c r="D220" s="15"/>
      <c r="E220" s="14"/>
      <c r="F220" s="14"/>
      <c r="G220" s="24"/>
      <c r="H220" s="24"/>
      <c r="I220" s="24"/>
      <c r="J220" s="24"/>
      <c r="K220" s="17"/>
      <c r="L220" s="14"/>
      <c r="M220" s="14"/>
      <c r="N220" s="14"/>
      <c r="O220" s="14"/>
      <c r="P220" s="15"/>
    </row>
    <row r="221" spans="1:16" ht="21.95" customHeight="1">
      <c r="A221" s="14"/>
      <c r="B221" s="14"/>
      <c r="C221" s="14"/>
      <c r="D221" s="15"/>
      <c r="E221" s="14"/>
      <c r="F221" s="14"/>
      <c r="G221" s="24"/>
      <c r="H221" s="24"/>
      <c r="I221" s="24"/>
      <c r="J221" s="24"/>
      <c r="K221" s="17"/>
      <c r="L221" s="14"/>
      <c r="M221" s="14"/>
      <c r="N221" s="14"/>
      <c r="O221" s="14"/>
      <c r="P221" s="15"/>
    </row>
    <row r="222" spans="1:16" ht="21.95" customHeight="1">
      <c r="A222" s="14"/>
      <c r="B222" s="14"/>
      <c r="C222" s="14"/>
      <c r="D222" s="15"/>
      <c r="E222" s="14"/>
      <c r="F222" s="14"/>
      <c r="G222" s="24"/>
      <c r="H222" s="24"/>
      <c r="I222" s="24"/>
      <c r="J222" s="24"/>
      <c r="K222" s="17"/>
      <c r="L222" s="14"/>
      <c r="M222" s="14"/>
      <c r="N222" s="14"/>
      <c r="O222" s="14"/>
      <c r="P222" s="15"/>
    </row>
    <row r="223" spans="1:16" ht="21.95" customHeight="1">
      <c r="A223" s="14"/>
      <c r="B223" s="14"/>
      <c r="C223" s="14"/>
      <c r="D223" s="15"/>
      <c r="E223" s="14"/>
      <c r="F223" s="14"/>
      <c r="G223" s="24"/>
      <c r="H223" s="24"/>
      <c r="I223" s="24"/>
      <c r="J223" s="24"/>
      <c r="K223" s="17"/>
      <c r="L223" s="14"/>
      <c r="M223" s="14"/>
      <c r="N223" s="14"/>
      <c r="O223" s="14"/>
      <c r="P223" s="15"/>
    </row>
    <row r="224" spans="1:16" ht="21.95" customHeight="1">
      <c r="A224" s="14"/>
      <c r="B224" s="14"/>
      <c r="C224" s="14"/>
      <c r="D224" s="15"/>
      <c r="E224" s="14"/>
      <c r="F224" s="14"/>
      <c r="G224" s="24"/>
      <c r="H224" s="24"/>
      <c r="I224" s="24"/>
      <c r="J224" s="24"/>
      <c r="K224" s="17"/>
      <c r="L224" s="14"/>
      <c r="M224" s="14"/>
      <c r="N224" s="14"/>
      <c r="O224" s="14"/>
      <c r="P224" s="15"/>
    </row>
    <row r="225" spans="1:16" ht="21.95" customHeight="1">
      <c r="A225" s="14"/>
      <c r="B225" s="14"/>
      <c r="C225" s="14"/>
      <c r="D225" s="15"/>
      <c r="E225" s="14"/>
      <c r="F225" s="14"/>
      <c r="G225" s="24"/>
      <c r="H225" s="24"/>
      <c r="I225" s="24"/>
      <c r="J225" s="24"/>
      <c r="K225" s="17"/>
      <c r="L225" s="14"/>
      <c r="M225" s="14"/>
      <c r="N225" s="14"/>
      <c r="O225" s="14"/>
      <c r="P225" s="15"/>
    </row>
    <row r="226" spans="1:16" ht="21.95" customHeight="1">
      <c r="A226" s="14"/>
      <c r="B226" s="14"/>
      <c r="C226" s="14"/>
      <c r="D226" s="15"/>
      <c r="E226" s="14"/>
      <c r="F226" s="14"/>
      <c r="G226" s="24"/>
      <c r="H226" s="24"/>
      <c r="I226" s="24"/>
      <c r="J226" s="24"/>
      <c r="K226" s="17"/>
      <c r="L226" s="14"/>
      <c r="M226" s="14"/>
      <c r="N226" s="14"/>
      <c r="O226" s="14"/>
      <c r="P226" s="15"/>
    </row>
    <row r="227" spans="1:16" ht="21.95" customHeight="1">
      <c r="A227" s="14"/>
      <c r="B227" s="14"/>
      <c r="C227" s="14"/>
      <c r="D227" s="15"/>
      <c r="E227" s="14"/>
      <c r="F227" s="14"/>
      <c r="G227" s="24"/>
      <c r="H227" s="24"/>
      <c r="I227" s="24"/>
      <c r="J227" s="24"/>
      <c r="K227" s="17"/>
      <c r="L227" s="14"/>
      <c r="M227" s="14"/>
      <c r="N227" s="14"/>
      <c r="O227" s="14"/>
      <c r="P227" s="15"/>
    </row>
    <row r="228" spans="1:16" ht="21.95" customHeight="1">
      <c r="A228" s="14"/>
      <c r="B228" s="14"/>
      <c r="C228" s="14"/>
      <c r="D228" s="15"/>
      <c r="E228" s="14"/>
      <c r="F228" s="14"/>
      <c r="G228" s="24"/>
      <c r="H228" s="24"/>
      <c r="I228" s="24"/>
      <c r="J228" s="24"/>
      <c r="K228" s="17"/>
      <c r="L228" s="14"/>
      <c r="M228" s="14"/>
      <c r="N228" s="14"/>
      <c r="O228" s="14"/>
      <c r="P228" s="15"/>
    </row>
    <row r="229" spans="1:16" ht="21.95" customHeight="1">
      <c r="A229" s="14"/>
      <c r="B229" s="14"/>
      <c r="C229" s="14"/>
      <c r="D229" s="15"/>
      <c r="E229" s="14"/>
      <c r="F229" s="14"/>
      <c r="G229" s="24"/>
      <c r="H229" s="24"/>
      <c r="I229" s="24"/>
      <c r="J229" s="24"/>
      <c r="K229" s="17"/>
      <c r="L229" s="14"/>
      <c r="M229" s="14"/>
      <c r="N229" s="14"/>
      <c r="O229" s="14"/>
      <c r="P229" s="15"/>
    </row>
    <row r="230" spans="1:16" ht="21.95" customHeight="1">
      <c r="A230" s="14"/>
      <c r="B230" s="14"/>
      <c r="C230" s="14"/>
      <c r="D230" s="15"/>
      <c r="E230" s="14"/>
      <c r="F230" s="14"/>
      <c r="G230" s="24"/>
      <c r="H230" s="24"/>
      <c r="I230" s="24"/>
      <c r="J230" s="24"/>
      <c r="K230" s="17"/>
      <c r="L230" s="14"/>
      <c r="M230" s="14"/>
      <c r="N230" s="14"/>
      <c r="O230" s="14"/>
      <c r="P230" s="15"/>
    </row>
    <row r="231" spans="1:16" ht="21.95" customHeight="1">
      <c r="A231" s="14"/>
      <c r="B231" s="14"/>
      <c r="C231" s="14"/>
      <c r="D231" s="15"/>
      <c r="E231" s="14"/>
      <c r="F231" s="14"/>
      <c r="G231" s="24"/>
      <c r="H231" s="24"/>
      <c r="I231" s="24"/>
      <c r="J231" s="24"/>
      <c r="K231" s="17"/>
      <c r="L231" s="14"/>
      <c r="M231" s="14"/>
      <c r="N231" s="14"/>
      <c r="O231" s="14"/>
      <c r="P231" s="15"/>
    </row>
    <row r="232" spans="1:16" ht="21.95" customHeight="1">
      <c r="A232" s="14"/>
      <c r="B232" s="14"/>
      <c r="C232" s="14"/>
      <c r="D232" s="15"/>
      <c r="E232" s="14"/>
      <c r="F232" s="14"/>
      <c r="G232" s="24"/>
      <c r="H232" s="24"/>
      <c r="I232" s="24"/>
      <c r="J232" s="24"/>
      <c r="K232" s="17"/>
      <c r="L232" s="14"/>
      <c r="M232" s="14"/>
      <c r="N232" s="14"/>
      <c r="O232" s="14"/>
      <c r="P232" s="15"/>
    </row>
    <row r="233" spans="1:16" ht="21.95" customHeight="1">
      <c r="A233" s="14"/>
      <c r="B233" s="14"/>
      <c r="C233" s="14"/>
      <c r="D233" s="15"/>
      <c r="E233" s="14"/>
      <c r="F233" s="14"/>
      <c r="G233" s="24"/>
      <c r="H233" s="24"/>
      <c r="I233" s="24"/>
      <c r="J233" s="24"/>
      <c r="K233" s="17"/>
      <c r="L233" s="14"/>
      <c r="M233" s="14"/>
      <c r="N233" s="14"/>
      <c r="O233" s="14"/>
      <c r="P233" s="15"/>
    </row>
    <row r="234" spans="1:16" ht="21.95" customHeight="1">
      <c r="A234" s="14"/>
      <c r="B234" s="14"/>
      <c r="C234" s="14"/>
      <c r="D234" s="15"/>
      <c r="E234" s="14"/>
      <c r="F234" s="14"/>
      <c r="G234" s="24"/>
      <c r="H234" s="24"/>
      <c r="I234" s="24"/>
      <c r="J234" s="24"/>
      <c r="K234" s="17"/>
      <c r="L234" s="14"/>
      <c r="M234" s="14"/>
      <c r="N234" s="14"/>
      <c r="O234" s="14"/>
      <c r="P234" s="15"/>
    </row>
    <row r="235" spans="1:16" ht="21.95" customHeight="1">
      <c r="A235" s="14"/>
      <c r="B235" s="14"/>
      <c r="C235" s="14"/>
      <c r="D235" s="15"/>
      <c r="E235" s="14"/>
      <c r="F235" s="14"/>
      <c r="G235" s="24"/>
      <c r="H235" s="24"/>
      <c r="I235" s="24"/>
      <c r="J235" s="24"/>
      <c r="K235" s="17"/>
      <c r="L235" s="14"/>
      <c r="M235" s="14"/>
      <c r="N235" s="14"/>
      <c r="O235" s="14"/>
      <c r="P235" s="15"/>
    </row>
    <row r="236" spans="1:16" ht="21.95" customHeight="1">
      <c r="A236" s="14"/>
      <c r="B236" s="14"/>
      <c r="C236" s="14"/>
      <c r="D236" s="15"/>
      <c r="E236" s="14"/>
      <c r="F236" s="14"/>
      <c r="G236" s="24"/>
      <c r="H236" s="24"/>
      <c r="I236" s="24"/>
      <c r="J236" s="24"/>
      <c r="K236" s="17"/>
      <c r="L236" s="14"/>
      <c r="M236" s="14"/>
      <c r="N236" s="14"/>
      <c r="O236" s="14"/>
      <c r="P236" s="15"/>
    </row>
    <row r="237" spans="1:16" ht="21.95" customHeight="1">
      <c r="A237" s="14"/>
      <c r="B237" s="14"/>
      <c r="C237" s="14"/>
      <c r="D237" s="15"/>
      <c r="E237" s="14"/>
      <c r="F237" s="14"/>
      <c r="G237" s="24"/>
      <c r="H237" s="24"/>
      <c r="I237" s="24"/>
      <c r="J237" s="24"/>
      <c r="K237" s="17"/>
      <c r="L237" s="14"/>
      <c r="M237" s="14"/>
      <c r="N237" s="14"/>
      <c r="O237" s="14"/>
      <c r="P237" s="15"/>
    </row>
    <row r="238" spans="1:16" ht="21.95" customHeight="1">
      <c r="A238" s="14"/>
      <c r="B238" s="14"/>
      <c r="C238" s="14"/>
      <c r="D238" s="15"/>
      <c r="E238" s="14"/>
      <c r="F238" s="14"/>
      <c r="G238" s="24"/>
      <c r="H238" s="24"/>
      <c r="I238" s="24"/>
      <c r="J238" s="24"/>
      <c r="K238" s="17"/>
      <c r="L238" s="14"/>
      <c r="M238" s="14"/>
      <c r="N238" s="14"/>
      <c r="O238" s="14"/>
      <c r="P238" s="15"/>
    </row>
    <row r="239" spans="1:16" ht="21.95" customHeight="1">
      <c r="A239" s="14"/>
      <c r="B239" s="14"/>
      <c r="C239" s="14"/>
      <c r="D239" s="15"/>
      <c r="E239" s="14"/>
      <c r="F239" s="14"/>
      <c r="G239" s="24"/>
      <c r="H239" s="24"/>
      <c r="I239" s="24"/>
      <c r="J239" s="24"/>
      <c r="K239" s="17"/>
      <c r="L239" s="14"/>
      <c r="M239" s="14"/>
      <c r="N239" s="14"/>
      <c r="O239" s="14"/>
      <c r="P239" s="15"/>
    </row>
    <row r="240" spans="1:16" ht="21.95" customHeight="1">
      <c r="A240" s="14"/>
      <c r="B240" s="14"/>
      <c r="C240" s="14"/>
      <c r="D240" s="15"/>
      <c r="E240" s="14"/>
      <c r="F240" s="14"/>
      <c r="G240" s="24"/>
      <c r="H240" s="24"/>
      <c r="I240" s="24"/>
      <c r="J240" s="24"/>
      <c r="K240" s="17"/>
      <c r="L240" s="14"/>
      <c r="M240" s="14"/>
      <c r="N240" s="14"/>
      <c r="O240" s="14"/>
      <c r="P240" s="15"/>
    </row>
    <row r="241" spans="1:16" ht="21.95" customHeight="1">
      <c r="A241" s="14"/>
      <c r="B241" s="14"/>
      <c r="C241" s="14"/>
      <c r="D241" s="15"/>
      <c r="E241" s="14"/>
      <c r="F241" s="14"/>
      <c r="G241" s="24"/>
      <c r="H241" s="24"/>
      <c r="I241" s="24"/>
      <c r="J241" s="24"/>
      <c r="K241" s="17"/>
      <c r="L241" s="14"/>
      <c r="M241" s="14"/>
      <c r="N241" s="14"/>
      <c r="O241" s="14"/>
      <c r="P241" s="15"/>
    </row>
    <row r="242" spans="1:16" ht="21.95" customHeight="1">
      <c r="A242" s="14"/>
      <c r="B242" s="14"/>
      <c r="C242" s="14"/>
      <c r="D242" s="15"/>
      <c r="E242" s="14"/>
      <c r="F242" s="14"/>
      <c r="G242" s="24"/>
      <c r="H242" s="24"/>
      <c r="I242" s="24"/>
      <c r="J242" s="24"/>
      <c r="K242" s="17"/>
      <c r="L242" s="14"/>
      <c r="M242" s="14"/>
      <c r="N242" s="14"/>
      <c r="O242" s="14"/>
      <c r="P242" s="15"/>
    </row>
    <row r="243" spans="1:16" ht="21.95" customHeight="1">
      <c r="A243" s="14"/>
      <c r="B243" s="14"/>
      <c r="C243" s="14"/>
      <c r="D243" s="15"/>
      <c r="E243" s="14"/>
      <c r="F243" s="14"/>
      <c r="G243" s="24"/>
      <c r="H243" s="24"/>
      <c r="I243" s="24"/>
      <c r="J243" s="24"/>
      <c r="K243" s="17"/>
      <c r="L243" s="14"/>
      <c r="M243" s="14"/>
      <c r="N243" s="14"/>
      <c r="O243" s="14"/>
      <c r="P243" s="15"/>
    </row>
    <row r="244" spans="1:16" ht="21.95" customHeight="1">
      <c r="A244" s="14"/>
      <c r="B244" s="14"/>
      <c r="C244" s="14"/>
      <c r="D244" s="15"/>
      <c r="E244" s="14"/>
      <c r="F244" s="14"/>
      <c r="G244" s="24"/>
      <c r="H244" s="24"/>
      <c r="I244" s="24"/>
      <c r="J244" s="24"/>
      <c r="K244" s="17"/>
      <c r="L244" s="14"/>
      <c r="M244" s="14"/>
      <c r="N244" s="14"/>
      <c r="O244" s="14"/>
      <c r="P244" s="15"/>
    </row>
    <row r="245" spans="1:16" ht="21.95" customHeight="1">
      <c r="A245" s="14"/>
      <c r="B245" s="14"/>
      <c r="C245" s="14"/>
      <c r="D245" s="15"/>
      <c r="E245" s="14"/>
      <c r="F245" s="14"/>
      <c r="G245" s="24"/>
      <c r="H245" s="24"/>
      <c r="I245" s="24"/>
      <c r="J245" s="24"/>
      <c r="K245" s="17"/>
      <c r="L245" s="14"/>
      <c r="M245" s="14"/>
      <c r="N245" s="14"/>
      <c r="O245" s="14"/>
      <c r="P245" s="15"/>
    </row>
    <row r="246" spans="1:16" ht="21.95" customHeight="1">
      <c r="A246" s="14"/>
      <c r="B246" s="14"/>
      <c r="C246" s="14"/>
      <c r="D246" s="15"/>
      <c r="E246" s="14"/>
      <c r="F246" s="14"/>
      <c r="G246" s="24"/>
      <c r="H246" s="24"/>
      <c r="I246" s="24"/>
      <c r="J246" s="24"/>
      <c r="K246" s="17"/>
      <c r="L246" s="14"/>
      <c r="M246" s="14"/>
      <c r="N246" s="14"/>
      <c r="O246" s="14"/>
      <c r="P246" s="15"/>
    </row>
    <row r="247" spans="1:16" ht="21.95" customHeight="1">
      <c r="A247" s="14"/>
      <c r="B247" s="14"/>
      <c r="C247" s="14"/>
      <c r="D247" s="15"/>
      <c r="E247" s="14"/>
      <c r="F247" s="14"/>
      <c r="G247" s="24"/>
      <c r="H247" s="24"/>
      <c r="I247" s="24"/>
      <c r="J247" s="24"/>
      <c r="K247" s="17"/>
      <c r="L247" s="14"/>
      <c r="M247" s="14"/>
      <c r="N247" s="14"/>
      <c r="O247" s="14"/>
      <c r="P247" s="15"/>
    </row>
    <row r="248" spans="1:16" ht="21.95" customHeight="1">
      <c r="A248" s="14"/>
      <c r="B248" s="14"/>
      <c r="C248" s="14"/>
      <c r="D248" s="15"/>
      <c r="E248" s="14"/>
      <c r="F248" s="14"/>
      <c r="G248" s="24"/>
      <c r="H248" s="24"/>
      <c r="I248" s="24"/>
      <c r="J248" s="24"/>
      <c r="K248" s="17"/>
      <c r="L248" s="14"/>
      <c r="M248" s="14"/>
      <c r="N248" s="14"/>
      <c r="O248" s="14"/>
      <c r="P248" s="15"/>
    </row>
    <row r="249" spans="1:16" ht="21.95" customHeight="1">
      <c r="A249" s="14"/>
      <c r="B249" s="14"/>
      <c r="C249" s="14"/>
      <c r="D249" s="15"/>
      <c r="E249" s="14"/>
      <c r="F249" s="14"/>
      <c r="G249" s="24"/>
      <c r="H249" s="24"/>
      <c r="I249" s="24"/>
      <c r="J249" s="24"/>
      <c r="K249" s="17"/>
      <c r="L249" s="14"/>
      <c r="M249" s="14"/>
      <c r="N249" s="14"/>
      <c r="O249" s="14"/>
      <c r="P249" s="15"/>
    </row>
    <row r="250" spans="1:16" ht="21.95" customHeight="1">
      <c r="A250" s="14"/>
      <c r="B250" s="14"/>
      <c r="C250" s="14"/>
      <c r="D250" s="15"/>
      <c r="E250" s="14"/>
      <c r="F250" s="14"/>
      <c r="G250" s="24"/>
      <c r="H250" s="24"/>
      <c r="I250" s="24"/>
      <c r="J250" s="24"/>
      <c r="K250" s="17"/>
      <c r="L250" s="14"/>
      <c r="M250" s="14"/>
      <c r="N250" s="14"/>
      <c r="O250" s="14"/>
      <c r="P250" s="15"/>
    </row>
    <row r="251" spans="1:16" ht="21.95" customHeight="1">
      <c r="A251" s="14"/>
      <c r="B251" s="14"/>
      <c r="C251" s="14"/>
      <c r="D251" s="15"/>
      <c r="E251" s="14"/>
      <c r="F251" s="14"/>
      <c r="G251" s="24"/>
      <c r="H251" s="24"/>
      <c r="I251" s="24"/>
      <c r="J251" s="24"/>
      <c r="K251" s="17"/>
      <c r="L251" s="14"/>
      <c r="M251" s="14"/>
      <c r="N251" s="14"/>
      <c r="O251" s="14"/>
      <c r="P251" s="15"/>
    </row>
    <row r="252" spans="1:16" ht="21.95" customHeight="1">
      <c r="A252" s="14"/>
      <c r="B252" s="14"/>
      <c r="C252" s="14"/>
      <c r="D252" s="15"/>
      <c r="E252" s="14"/>
      <c r="F252" s="14"/>
      <c r="G252" s="24"/>
      <c r="H252" s="24"/>
      <c r="I252" s="24"/>
      <c r="J252" s="24"/>
      <c r="K252" s="17"/>
      <c r="L252" s="14"/>
      <c r="M252" s="14"/>
      <c r="N252" s="14"/>
      <c r="O252" s="14"/>
      <c r="P252" s="15"/>
    </row>
    <row r="253" spans="1:16" ht="21.95" customHeight="1">
      <c r="A253" s="14"/>
      <c r="B253" s="14"/>
      <c r="C253" s="14"/>
      <c r="D253" s="15"/>
      <c r="E253" s="14"/>
      <c r="F253" s="14"/>
      <c r="G253" s="24"/>
      <c r="H253" s="24"/>
      <c r="I253" s="24"/>
      <c r="J253" s="24"/>
      <c r="K253" s="17"/>
      <c r="L253" s="14"/>
      <c r="M253" s="14"/>
      <c r="N253" s="14"/>
      <c r="O253" s="14"/>
      <c r="P253" s="15"/>
    </row>
    <row r="254" spans="1:16" ht="21.95" customHeight="1">
      <c r="A254" s="14"/>
      <c r="B254" s="14"/>
      <c r="C254" s="14"/>
      <c r="D254" s="15"/>
      <c r="E254" s="14"/>
      <c r="F254" s="14"/>
      <c r="G254" s="24"/>
      <c r="H254" s="24"/>
      <c r="I254" s="24"/>
      <c r="J254" s="24"/>
      <c r="K254" s="17"/>
      <c r="L254" s="14"/>
      <c r="M254" s="14"/>
      <c r="N254" s="14"/>
      <c r="O254" s="14"/>
      <c r="P254" s="15"/>
    </row>
    <row r="255" spans="1:16" ht="21.95" customHeight="1">
      <c r="A255" s="14"/>
      <c r="B255" s="14"/>
      <c r="C255" s="14"/>
      <c r="D255" s="15"/>
      <c r="E255" s="14"/>
      <c r="F255" s="14"/>
      <c r="G255" s="24"/>
      <c r="H255" s="24"/>
      <c r="I255" s="24"/>
      <c r="J255" s="24"/>
      <c r="K255" s="17"/>
      <c r="L255" s="14"/>
      <c r="M255" s="14"/>
      <c r="N255" s="14"/>
      <c r="O255" s="14"/>
      <c r="P255" s="15"/>
    </row>
    <row r="256" spans="1:16" ht="21.95" customHeight="1">
      <c r="A256" s="14"/>
      <c r="B256" s="14"/>
      <c r="C256" s="14"/>
      <c r="D256" s="15"/>
      <c r="E256" s="14"/>
      <c r="F256" s="14"/>
      <c r="G256" s="24"/>
      <c r="H256" s="24"/>
      <c r="I256" s="24"/>
      <c r="J256" s="24"/>
      <c r="K256" s="17"/>
      <c r="L256" s="14"/>
      <c r="M256" s="14"/>
      <c r="N256" s="14"/>
      <c r="O256" s="14"/>
      <c r="P256" s="15"/>
    </row>
  </sheetData>
  <mergeCells count="2">
    <mergeCell ref="A1:P2"/>
    <mergeCell ref="A3:D3"/>
  </mergeCells>
  <conditionalFormatting sqref="L7:L256">
    <cfRule type="expression" dxfId="6" priority="1">
      <formula>L7="Blocked"</formula>
    </cfRule>
    <cfRule type="expression" dxfId="5" priority="2">
      <formula>L7="On Hold"</formula>
    </cfRule>
    <cfRule type="expression" dxfId="4" priority="3">
      <formula>L7="In Progress"</formula>
    </cfRule>
    <cfRule type="expression" dxfId="3" priority="4">
      <formula>L7="Complete"</formula>
    </cfRule>
  </conditionalFormatting>
  <conditionalFormatting sqref="N7:N256">
    <cfRule type="expression" dxfId="2" priority="5">
      <formula>N7="High"</formula>
    </cfRule>
    <cfRule type="expression" dxfId="1" priority="6">
      <formula>N7="Medium"</formula>
    </cfRule>
    <cfRule type="expression" dxfId="0" priority="7">
      <formula>N7="Low"</formula>
    </cfRule>
  </conditionalFormatting>
  <dataValidations count="1">
    <dataValidation type="decimal" allowBlank="1" sqref="K7:K256">
      <formula1>0</formula1>
      <formula2>1</formula2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>
          <x14:formula1>
            <xm:f>LOOKUPS!$A$4:$A$8</xm:f>
          </x14:formula1>
          <xm:sqref>L7:L256</xm:sqref>
        </x14:dataValidation>
        <x14:dataValidation type="list" allowBlank="1">
          <x14:formula1>
            <xm:f>LOOKUPS!$C$4:$C$10</xm:f>
          </x14:formula1>
          <xm:sqref>C7:C256</xm:sqref>
        </x14:dataValidation>
        <x14:dataValidation type="list" allowBlank="1">
          <x14:formula1>
            <xm:f>LOOKUPS!$E$4:$E$9</xm:f>
          </x14:formula1>
          <xm:sqref>F7:F256</xm:sqref>
        </x14:dataValidation>
        <x14:dataValidation type="list" allowBlank="1">
          <x14:formula1>
            <xm:f>LOOKUPS!$G$4:$G$7</xm:f>
          </x14:formula1>
          <xm:sqref>M7:M256</xm:sqref>
        </x14:dataValidation>
        <x14:dataValidation type="list" allowBlank="1">
          <x14:formula1>
            <xm:f>LOOKUPS!$I$4:$I$6</xm:f>
          </x14:formula1>
          <xm:sqref>N7:N256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abSelected="1" workbookViewId="0">
      <selection activeCell="O23" sqref="O23"/>
    </sheetView>
  </sheetViews>
  <sheetFormatPr defaultRowHeight="15"/>
  <cols>
    <col min="1" max="1" width="41.42578125" bestFit="1" customWidth="1"/>
    <col min="2" max="2" width="15.5703125" bestFit="1" customWidth="1"/>
    <col min="4" max="4" width="16.7109375" bestFit="1" customWidth="1"/>
    <col min="7" max="7" width="10.7109375" bestFit="1" customWidth="1"/>
    <col min="10" max="10" width="8" bestFit="1" customWidth="1"/>
    <col min="13" max="13" width="15.42578125" bestFit="1" customWidth="1"/>
  </cols>
  <sheetData>
    <row r="1" spans="1:14">
      <c r="A1" s="31" t="s">
        <v>105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>
      <c r="A4" s="34" t="s">
        <v>83</v>
      </c>
      <c r="D4" s="34" t="s">
        <v>84</v>
      </c>
      <c r="G4" s="34" t="s">
        <v>49</v>
      </c>
      <c r="J4" s="34" t="s">
        <v>85</v>
      </c>
      <c r="M4" s="34" t="s">
        <v>86</v>
      </c>
    </row>
    <row r="5" spans="1:14">
      <c r="A5" s="32"/>
      <c r="D5" s="32"/>
      <c r="G5" s="32"/>
      <c r="J5" s="32"/>
      <c r="M5" s="32"/>
    </row>
    <row r="6" spans="1:14">
      <c r="A6" s="35">
        <f>COUNTA(TASKS!A7:A256)</f>
        <v>6</v>
      </c>
      <c r="D6" s="36">
        <f>IFERROR(AVERAGE(TASKS!K7:K256),0)</f>
        <v>8.3333333333333329E-2</v>
      </c>
      <c r="G6" s="35">
        <f>COUNTIF(TASKS!L7:L256,"In Progress")</f>
        <v>1</v>
      </c>
      <c r="J6" s="35">
        <f>COUNTIF(TASKS!L7:L256,"Blocked")</f>
        <v>0</v>
      </c>
      <c r="M6" s="35">
        <f>COUNTIFS(GANTT!$CQ$8:$CQ$257,"&gt;0")</f>
        <v>0</v>
      </c>
    </row>
    <row r="7" spans="1:14">
      <c r="A7" s="32"/>
      <c r="D7" s="32"/>
      <c r="G7" s="32"/>
      <c r="J7" s="32"/>
      <c r="M7" s="32"/>
    </row>
    <row r="8" spans="1:14">
      <c r="A8" s="32"/>
      <c r="D8" s="32"/>
      <c r="G8" s="32"/>
      <c r="J8" s="32"/>
      <c r="M8" s="32"/>
    </row>
    <row r="11" spans="1:14" ht="15.75">
      <c r="A11" s="25" t="s">
        <v>87</v>
      </c>
    </row>
    <row r="12" spans="1:14">
      <c r="A12" s="26" t="s">
        <v>23</v>
      </c>
      <c r="B12" s="26" t="s">
        <v>88</v>
      </c>
    </row>
    <row r="13" spans="1:14">
      <c r="A13" s="27" t="s">
        <v>55</v>
      </c>
      <c r="B13" s="27">
        <f>COUNTIF(TASKS!L7:L256,"Not Started")</f>
        <v>5</v>
      </c>
    </row>
    <row r="14" spans="1:14">
      <c r="A14" s="27" t="s">
        <v>49</v>
      </c>
      <c r="B14" s="27">
        <f>COUNTIF(TASKS!L7:L256,"In Progress")</f>
        <v>1</v>
      </c>
    </row>
    <row r="15" spans="1:14">
      <c r="A15" s="27" t="s">
        <v>85</v>
      </c>
      <c r="B15" s="27">
        <f>COUNTIF(TASKS!L7:L256,"Blocked")</f>
        <v>0</v>
      </c>
    </row>
    <row r="16" spans="1:14">
      <c r="A16" s="27" t="s">
        <v>89</v>
      </c>
      <c r="B16" s="27">
        <f>COUNTIF(TASKS!L7:L256,"On Hold")</f>
        <v>0</v>
      </c>
    </row>
    <row r="17" spans="1:2">
      <c r="A17" s="27" t="s">
        <v>90</v>
      </c>
      <c r="B17" s="27">
        <f>COUNTIF(TASKS!L7:L256,"Complete")</f>
        <v>0</v>
      </c>
    </row>
    <row r="20" spans="1:2" ht="15.75">
      <c r="A20" s="25" t="s">
        <v>91</v>
      </c>
    </row>
    <row r="21" spans="1:2">
      <c r="A21" s="28" t="s">
        <v>92</v>
      </c>
      <c r="B21" s="28" t="s">
        <v>93</v>
      </c>
    </row>
    <row r="22" spans="1:2">
      <c r="A22" s="29" t="e">
        <f>TASKS!B6+7*0</f>
        <v>#VALUE!</v>
      </c>
      <c r="B22" s="27">
        <f>COUNTIFS(TASKS!H7:H256,"&gt;="&amp;A22,TASKS!H7:H256,"&lt;="&amp;A22+6,TASKS!L7:L256,"Complete")</f>
        <v>0</v>
      </c>
    </row>
    <row r="23" spans="1:2">
      <c r="A23" s="29" t="e">
        <f>TASKS!B6+7*1</f>
        <v>#VALUE!</v>
      </c>
      <c r="B23" s="27">
        <f>COUNTIFS(TASKS!H7:H256,"&gt;="&amp;A23,TASKS!H7:H256,"&lt;="&amp;A23+6,TASKS!L7:L256,"Complete")</f>
        <v>0</v>
      </c>
    </row>
    <row r="24" spans="1:2">
      <c r="A24" s="29" t="e">
        <f>TASKS!B6+7*2</f>
        <v>#VALUE!</v>
      </c>
      <c r="B24" s="27">
        <f>COUNTIFS(TASKS!H7:H256,"&gt;="&amp;A24,TASKS!H7:H256,"&lt;="&amp;A24+6,TASKS!L7:L256,"Complete")</f>
        <v>0</v>
      </c>
    </row>
    <row r="25" spans="1:2">
      <c r="A25" s="29" t="e">
        <f>TASKS!B6+7*3</f>
        <v>#VALUE!</v>
      </c>
      <c r="B25" s="27">
        <f>COUNTIFS(TASKS!H7:H256,"&gt;="&amp;A25,TASKS!H7:H256,"&lt;="&amp;A25+6,TASKS!L7:L256,"Complete")</f>
        <v>0</v>
      </c>
    </row>
    <row r="26" spans="1:2">
      <c r="A26" s="29" t="e">
        <f>TASKS!B6+7*4</f>
        <v>#VALUE!</v>
      </c>
      <c r="B26" s="27">
        <f>COUNTIFS(TASKS!H7:H256,"&gt;="&amp;A26,TASKS!H7:H256,"&lt;="&amp;A26+6,TASKS!L7:L256,"Complete")</f>
        <v>0</v>
      </c>
    </row>
    <row r="27" spans="1:2">
      <c r="A27" s="29" t="e">
        <f>TASKS!B6+7*5</f>
        <v>#VALUE!</v>
      </c>
      <c r="B27" s="27">
        <f>COUNTIFS(TASKS!H7:H256,"&gt;="&amp;A27,TASKS!H7:H256,"&lt;="&amp;A27+6,TASKS!L7:L256,"Complete")</f>
        <v>0</v>
      </c>
    </row>
    <row r="28" spans="1:2">
      <c r="A28" s="29" t="e">
        <f>TASKS!B6+7*6</f>
        <v>#VALUE!</v>
      </c>
      <c r="B28" s="27">
        <f>COUNTIFS(TASKS!H7:H256,"&gt;="&amp;A28,TASKS!H7:H256,"&lt;="&amp;A28+6,TASKS!L7:L256,"Complete")</f>
        <v>0</v>
      </c>
    </row>
    <row r="29" spans="1:2">
      <c r="A29" s="29" t="e">
        <f>TASKS!B6+7*7</f>
        <v>#VALUE!</v>
      </c>
      <c r="B29" s="27">
        <f>COUNTIFS(TASKS!H7:H256,"&gt;="&amp;A29,TASKS!H7:H256,"&lt;="&amp;A29+6,TASKS!L7:L256,"Complete")</f>
        <v>0</v>
      </c>
    </row>
    <row r="30" spans="1:2">
      <c r="A30" s="29" t="e">
        <f>TASKS!B6+7*8</f>
        <v>#VALUE!</v>
      </c>
      <c r="B30" s="27">
        <f>COUNTIFS(TASKS!H7:H256,"&gt;="&amp;A30,TASKS!H7:H256,"&lt;="&amp;A30+6,TASKS!L7:L256,"Complete")</f>
        <v>0</v>
      </c>
    </row>
    <row r="31" spans="1:2">
      <c r="A31" s="29" t="e">
        <f>TASKS!B6+7*9</f>
        <v>#VALUE!</v>
      </c>
      <c r="B31" s="27">
        <f>COUNTIFS(TASKS!H7:H256,"&gt;="&amp;A31,TASKS!H7:H256,"&lt;="&amp;A31+6,TASKS!L7:L256,"Complete")</f>
        <v>0</v>
      </c>
    </row>
    <row r="32" spans="1:2">
      <c r="A32" s="29" t="e">
        <f>TASKS!B6+7*10</f>
        <v>#VALUE!</v>
      </c>
      <c r="B32" s="27">
        <f>COUNTIFS(TASKS!H7:H256,"&gt;="&amp;A32,TASKS!H7:H256,"&lt;="&amp;A32+6,TASKS!L7:L256,"Complete")</f>
        <v>0</v>
      </c>
    </row>
    <row r="33" spans="1:2">
      <c r="A33" s="29" t="e">
        <f>TASKS!B6+7*11</f>
        <v>#VALUE!</v>
      </c>
      <c r="B33" s="27">
        <f>COUNTIFS(TASKS!H7:H256,"&gt;="&amp;A33,TASKS!H7:H256,"&lt;="&amp;A33+6,TASKS!L7:L256,"Complete")</f>
        <v>0</v>
      </c>
    </row>
    <row r="34" spans="1:2">
      <c r="A34" s="29" t="e">
        <f>TASKS!B6+7*12</f>
        <v>#VALUE!</v>
      </c>
      <c r="B34" s="27">
        <f>COUNTIFS(TASKS!H7:H256,"&gt;="&amp;A34,TASKS!H7:H256,"&lt;="&amp;A34+6,TASKS!L7:L256,"Complete")</f>
        <v>0</v>
      </c>
    </row>
    <row r="35" spans="1:2">
      <c r="A35" s="29" t="e">
        <f>TASKS!B6+7*13</f>
        <v>#VALUE!</v>
      </c>
      <c r="B35" s="27">
        <f>COUNTIFS(TASKS!H7:H256,"&gt;="&amp;A35,TASKS!H7:H256,"&lt;="&amp;A35+6,TASKS!L7:L256,"Complete")</f>
        <v>0</v>
      </c>
    </row>
    <row r="36" spans="1:2">
      <c r="A36" s="29" t="e">
        <f>TASKS!B6+7*14</f>
        <v>#VALUE!</v>
      </c>
      <c r="B36" s="27">
        <f>COUNTIFS(TASKS!H7:H256,"&gt;="&amp;A36,TASKS!H7:H256,"&lt;="&amp;A36+6,TASKS!L7:L256,"Complete")</f>
        <v>0</v>
      </c>
    </row>
    <row r="37" spans="1:2">
      <c r="A37" s="29" t="e">
        <f>TASKS!B6+7*15</f>
        <v>#VALUE!</v>
      </c>
      <c r="B37" s="27">
        <f>COUNTIFS(TASKS!H7:H256,"&gt;="&amp;A37,TASKS!H7:H256,"&lt;="&amp;A37+6,TASKS!L7:L256,"Complete")</f>
        <v>0</v>
      </c>
    </row>
    <row r="38" spans="1:2">
      <c r="A38" s="29" t="e">
        <f>TASKS!B6+7*16</f>
        <v>#VALUE!</v>
      </c>
      <c r="B38" s="27">
        <f>COUNTIFS(TASKS!H7:H256,"&gt;="&amp;A38,TASKS!H7:H256,"&lt;="&amp;A38+6,TASKS!L7:L256,"Complete")</f>
        <v>0</v>
      </c>
    </row>
    <row r="39" spans="1:2">
      <c r="A39" s="29" t="e">
        <f>TASKS!B6+7*17</f>
        <v>#VALUE!</v>
      </c>
      <c r="B39" s="27">
        <f>COUNTIFS(TASKS!H7:H256,"&gt;="&amp;A39,TASKS!H7:H256,"&lt;="&amp;A39+6,TASKS!L7:L256,"Complete")</f>
        <v>0</v>
      </c>
    </row>
    <row r="40" spans="1:2">
      <c r="A40" s="29" t="e">
        <f>TASKS!B6+7*18</f>
        <v>#VALUE!</v>
      </c>
      <c r="B40" s="27">
        <f>COUNTIFS(TASKS!H7:H256,"&gt;="&amp;A40,TASKS!H7:H256,"&lt;="&amp;A40+6,TASKS!L7:L256,"Complete")</f>
        <v>0</v>
      </c>
    </row>
    <row r="41" spans="1:2">
      <c r="A41" s="29" t="e">
        <f>TASKS!B6+7*19</f>
        <v>#VALUE!</v>
      </c>
      <c r="B41" s="27">
        <f>COUNTIFS(TASKS!H7:H256,"&gt;="&amp;A41,TASKS!H7:H256,"&lt;="&amp;A41+6,TASKS!L7:L256,"Complete")</f>
        <v>0</v>
      </c>
    </row>
    <row r="42" spans="1:2">
      <c r="A42" s="29" t="e">
        <f>TASKS!B6+7*20</f>
        <v>#VALUE!</v>
      </c>
      <c r="B42" s="27">
        <f>COUNTIFS(TASKS!H7:H256,"&gt;="&amp;A42,TASKS!H7:H256,"&lt;="&amp;A42+6,TASKS!L7:L256,"Complete")</f>
        <v>0</v>
      </c>
    </row>
    <row r="43" spans="1:2">
      <c r="A43" s="29" t="e">
        <f>TASKS!B6+7*21</f>
        <v>#VALUE!</v>
      </c>
      <c r="B43" s="27">
        <f>COUNTIFS(TASKS!H7:H256,"&gt;="&amp;A43,TASKS!H7:H256,"&lt;="&amp;A43+6,TASKS!L7:L256,"Complete")</f>
        <v>0</v>
      </c>
    </row>
    <row r="44" spans="1:2">
      <c r="A44" s="29" t="e">
        <f>TASKS!B6+7*22</f>
        <v>#VALUE!</v>
      </c>
      <c r="B44" s="27">
        <f>COUNTIFS(TASKS!H7:H256,"&gt;="&amp;A44,TASKS!H7:H256,"&lt;="&amp;A44+6,TASKS!L7:L256,"Complete")</f>
        <v>0</v>
      </c>
    </row>
    <row r="45" spans="1:2">
      <c r="A45" s="29" t="e">
        <f>TASKS!B6+7*23</f>
        <v>#VALUE!</v>
      </c>
      <c r="B45" s="27">
        <f>COUNTIFS(TASKS!H7:H256,"&gt;="&amp;A45,TASKS!H7:H256,"&lt;="&amp;A45+6,TASKS!L7:L256,"Complete")</f>
        <v>0</v>
      </c>
    </row>
  </sheetData>
  <mergeCells count="11">
    <mergeCell ref="A1:N2"/>
    <mergeCell ref="M6:M8"/>
    <mergeCell ref="M4:M5"/>
    <mergeCell ref="A4:A5"/>
    <mergeCell ref="G4:G5"/>
    <mergeCell ref="D4:D5"/>
    <mergeCell ref="J4:J5"/>
    <mergeCell ref="G6:G8"/>
    <mergeCell ref="J6:J8"/>
    <mergeCell ref="A6:A8"/>
    <mergeCell ref="D6:D8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sqref="A1:H1"/>
    </sheetView>
  </sheetViews>
  <sheetFormatPr defaultRowHeight="15"/>
  <cols>
    <col min="1" max="1" width="16" customWidth="1"/>
    <col min="3" max="3" width="16" customWidth="1"/>
    <col min="5" max="5" width="16" customWidth="1"/>
    <col min="7" max="7" width="16" customWidth="1"/>
    <col min="9" max="9" width="16" customWidth="1"/>
  </cols>
  <sheetData>
    <row r="1" spans="1:9" ht="27.95" customHeight="1">
      <c r="A1" s="37" t="s">
        <v>94</v>
      </c>
      <c r="B1" s="32"/>
      <c r="C1" s="32"/>
      <c r="D1" s="32"/>
      <c r="E1" s="32"/>
      <c r="F1" s="32"/>
      <c r="G1" s="32"/>
      <c r="H1" s="32"/>
    </row>
    <row r="3" spans="1:9">
      <c r="A3" s="30" t="s">
        <v>95</v>
      </c>
      <c r="C3" s="30" t="s">
        <v>96</v>
      </c>
      <c r="E3" s="30" t="s">
        <v>97</v>
      </c>
      <c r="G3" s="30" t="s">
        <v>98</v>
      </c>
      <c r="I3" s="30" t="s">
        <v>99</v>
      </c>
    </row>
    <row r="4" spans="1:9">
      <c r="A4" t="s">
        <v>55</v>
      </c>
      <c r="C4" t="s">
        <v>45</v>
      </c>
      <c r="E4" t="s">
        <v>48</v>
      </c>
      <c r="G4" t="s">
        <v>69</v>
      </c>
      <c r="I4" t="s">
        <v>51</v>
      </c>
    </row>
    <row r="5" spans="1:9">
      <c r="A5" t="s">
        <v>49</v>
      </c>
      <c r="C5" t="s">
        <v>53</v>
      </c>
      <c r="E5" t="s">
        <v>68</v>
      </c>
      <c r="G5" t="s">
        <v>50</v>
      </c>
      <c r="I5" t="s">
        <v>56</v>
      </c>
    </row>
    <row r="6" spans="1:9">
      <c r="A6" t="s">
        <v>85</v>
      </c>
      <c r="C6" t="s">
        <v>59</v>
      </c>
      <c r="E6" t="s">
        <v>59</v>
      </c>
      <c r="G6" t="s">
        <v>62</v>
      </c>
      <c r="I6" t="s">
        <v>76</v>
      </c>
    </row>
    <row r="7" spans="1:9">
      <c r="A7" t="s">
        <v>89</v>
      </c>
      <c r="C7" t="s">
        <v>65</v>
      </c>
      <c r="E7" t="s">
        <v>75</v>
      </c>
      <c r="G7" t="s">
        <v>100</v>
      </c>
    </row>
    <row r="8" spans="1:9">
      <c r="A8" t="s">
        <v>90</v>
      </c>
      <c r="C8" t="s">
        <v>72</v>
      </c>
      <c r="E8" t="s">
        <v>101</v>
      </c>
    </row>
    <row r="9" spans="1:9">
      <c r="C9" t="s">
        <v>79</v>
      </c>
      <c r="E9" t="s">
        <v>81</v>
      </c>
    </row>
    <row r="10" spans="1:9">
      <c r="C10" t="s">
        <v>102</v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GANTT</vt:lpstr>
      <vt:lpstr>TASKS</vt:lpstr>
      <vt:lpstr>DASHBOARD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PC-1</cp:lastModifiedBy>
  <dcterms:created xsi:type="dcterms:W3CDTF">2026-01-04T21:02:09Z</dcterms:created>
  <dcterms:modified xsi:type="dcterms:W3CDTF">2026-01-04T21:10:09Z</dcterms:modified>
</cp:coreProperties>
</file>